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5" windowWidth="15360" windowHeight="8865" activeTab="0"/>
  </bookViews>
  <sheets>
    <sheet name="Report Card" sheetId="1" r:id="rId1"/>
    <sheet name="Full Size Report Card Chart" sheetId="2" r:id="rId2"/>
    <sheet name="Morale Chart" sheetId="3" r:id="rId3"/>
    <sheet name="General Statistics" sheetId="4" r:id="rId4"/>
  </sheets>
  <definedNames/>
  <calcPr fullCalcOnLoad="1"/>
</workbook>
</file>

<file path=xl/comments1.xml><?xml version="1.0" encoding="utf-8"?>
<comments xmlns="http://schemas.openxmlformats.org/spreadsheetml/2006/main">
  <authors>
    <author>Erik Benson</author>
  </authors>
  <commentList>
    <comment ref="A8" authorId="0">
      <text>
        <r>
          <rPr>
            <b/>
            <sz val="8"/>
            <rFont val="Tahoma"/>
            <family val="0"/>
          </rPr>
          <t>NaNoWriMo Friend:</t>
        </r>
        <r>
          <rPr>
            <sz val="8"/>
            <rFont val="Tahoma"/>
            <family val="0"/>
          </rPr>
          <t xml:space="preserve">
Day of the month</t>
        </r>
      </text>
    </comment>
    <comment ref="B8" authorId="0">
      <text>
        <r>
          <rPr>
            <b/>
            <sz val="8"/>
            <rFont val="Tahoma"/>
            <family val="0"/>
          </rPr>
          <t>NaNoWriMo Friend:</t>
        </r>
        <r>
          <rPr>
            <sz val="8"/>
            <rFont val="Tahoma"/>
            <family val="0"/>
          </rPr>
          <t xml:space="preserve">
This is the column you should update each day as you complete that day's writing.  These numbers will be used to figure out the rest of the column's values.  If you don't write on a certain day, enter in the same number you had the day previous--leaving it blank will break the form.
</t>
        </r>
      </text>
    </comment>
    <comment ref="D8" authorId="0">
      <text>
        <r>
          <rPr>
            <b/>
            <sz val="8"/>
            <rFont val="Tahoma"/>
            <family val="0"/>
          </rPr>
          <t>NaNoWriMo Friend:</t>
        </r>
        <r>
          <rPr>
            <sz val="8"/>
            <rFont val="Tahoma"/>
            <family val="0"/>
          </rPr>
          <t xml:space="preserve">
The number of words you wrote today.</t>
        </r>
      </text>
    </comment>
    <comment ref="F8" authorId="0">
      <text>
        <r>
          <rPr>
            <b/>
            <sz val="8"/>
            <rFont val="Tahoma"/>
            <family val="0"/>
          </rPr>
          <t>NaNoWriMo Friend:</t>
        </r>
        <r>
          <rPr>
            <sz val="8"/>
            <rFont val="Tahoma"/>
            <family val="0"/>
          </rPr>
          <t xml:space="preserve">
The number of words that you still have to write this month.  Don't let it scare you too much.
</t>
        </r>
      </text>
    </comment>
    <comment ref="H8" authorId="0">
      <text>
        <r>
          <rPr>
            <b/>
            <sz val="8"/>
            <rFont val="Tahoma"/>
            <family val="0"/>
          </rPr>
          <t>NaNoWriMo Friend:</t>
        </r>
        <r>
          <rPr>
            <sz val="8"/>
            <rFont val="Tahoma"/>
            <family val="0"/>
          </rPr>
          <t xml:space="preserve">
The average number of words you're writing.  This takes into account all the words you've written so far this month.</t>
        </r>
      </text>
    </comment>
    <comment ref="I8" authorId="0">
      <text>
        <r>
          <rPr>
            <b/>
            <sz val="8"/>
            <rFont val="Tahoma"/>
            <family val="0"/>
          </rPr>
          <t>NaNoWriMo Friend:</t>
        </r>
        <r>
          <rPr>
            <sz val="8"/>
            <rFont val="Tahoma"/>
            <family val="0"/>
          </rPr>
          <t xml:space="preserve">
This will let you know how the minimum number of  words you should try to write tomorrow, in order to stay on pace to complete the novel by the end of the month.</t>
        </r>
      </text>
    </comment>
    <comment ref="J8" authorId="0">
      <text>
        <r>
          <rPr>
            <b/>
            <sz val="8"/>
            <rFont val="Tahoma"/>
            <family val="0"/>
          </rPr>
          <t>NaNoWriMo Friend:</t>
        </r>
        <r>
          <rPr>
            <sz val="8"/>
            <rFont val="Tahoma"/>
            <family val="0"/>
          </rPr>
          <t xml:space="preserve">
This takes the average words you wrote per day yesterday, and compares it to the average words you are writing per day now.  If you're speeding up overall, this will display a positive number.</t>
        </r>
      </text>
    </comment>
    <comment ref="K8" authorId="0">
      <text>
        <r>
          <rPr>
            <b/>
            <sz val="8"/>
            <rFont val="Tahoma"/>
            <family val="0"/>
          </rPr>
          <t>NaNoWriMo Friend:</t>
        </r>
        <r>
          <rPr>
            <sz val="8"/>
            <rFont val="Tahoma"/>
            <family val="0"/>
          </rPr>
          <t xml:space="preserve">
This will tell you what day you'll be done on if you continue at this pace.</t>
        </r>
      </text>
    </comment>
    <comment ref="O8" authorId="0">
      <text>
        <r>
          <rPr>
            <b/>
            <sz val="8"/>
            <rFont val="Tahoma"/>
            <family val="0"/>
          </rPr>
          <t>NaNoWriMo Friend:</t>
        </r>
        <r>
          <rPr>
            <sz val="8"/>
            <rFont val="Tahoma"/>
            <family val="0"/>
          </rPr>
          <t xml:space="preserve">
If you'd like to leave any notes on a particular day's work, you can do so here.  It won't effect any of the other cells though.</t>
        </r>
      </text>
    </comment>
    <comment ref="N8" authorId="0">
      <text>
        <r>
          <rPr>
            <b/>
            <sz val="8"/>
            <rFont val="Tahoma"/>
            <family val="0"/>
          </rPr>
          <t>NaNoWriMo Friend:</t>
        </r>
        <r>
          <rPr>
            <sz val="8"/>
            <rFont val="Tahoma"/>
            <family val="0"/>
          </rPr>
          <t xml:space="preserve">
If you feel like it, you can track how you're "feeling" about your novel on a 1 to 10 scale, 1 is the lowest, and 10 the highest.  </t>
        </r>
      </text>
    </comment>
    <comment ref="B4" authorId="0">
      <text>
        <r>
          <rPr>
            <b/>
            <sz val="8"/>
            <rFont val="Tahoma"/>
            <family val="0"/>
          </rPr>
          <t>Erik Benson:</t>
        </r>
        <r>
          <rPr>
            <sz val="8"/>
            <rFont val="Tahoma"/>
            <family val="0"/>
          </rPr>
          <t xml:space="preserve">
Enter the number of words you'd like to aim for each day--it will effect the direction of the line in the chart to the right titled "Your Word Count Goal".</t>
        </r>
      </text>
    </comment>
    <comment ref="E8" authorId="0">
      <text>
        <r>
          <rPr>
            <b/>
            <sz val="8"/>
            <rFont val="Tahoma"/>
            <family val="0"/>
          </rPr>
          <t>NaNoWriMo Friend:</t>
        </r>
        <r>
          <rPr>
            <sz val="8"/>
            <rFont val="Tahoma"/>
            <family val="0"/>
          </rPr>
          <t xml:space="preserve">
This is the number of words you wrote per hour of work during this day.
</t>
        </r>
      </text>
    </comment>
    <comment ref="L8" authorId="0">
      <text>
        <r>
          <rPr>
            <b/>
            <sz val="8"/>
            <rFont val="Tahoma"/>
            <family val="0"/>
          </rPr>
          <t>NaNoWriMo Friend:</t>
        </r>
        <r>
          <rPr>
            <sz val="8"/>
            <rFont val="Tahoma"/>
            <family val="0"/>
          </rPr>
          <t xml:space="preserve">
The percent of your novel that is complete as of this day.</t>
        </r>
      </text>
    </comment>
    <comment ref="M8" authorId="0">
      <text>
        <r>
          <rPr>
            <b/>
            <sz val="8"/>
            <rFont val="Tahoma"/>
            <family val="0"/>
          </rPr>
          <t>NaNoWriMo Friend:</t>
        </r>
        <r>
          <rPr>
            <sz val="8"/>
            <rFont val="Tahoma"/>
            <family val="0"/>
          </rPr>
          <t xml:space="preserve">
At the current rate of writing, this is the number of hours you have left before you reach the magic 50,000.</t>
        </r>
      </text>
    </comment>
    <comment ref="C8" authorId="0">
      <text>
        <r>
          <rPr>
            <b/>
            <sz val="8"/>
            <rFont val="Tahoma"/>
            <family val="0"/>
          </rPr>
          <t>NaNoWriMo Friend:</t>
        </r>
        <r>
          <rPr>
            <sz val="8"/>
            <rFont val="Tahoma"/>
            <family val="0"/>
          </rPr>
          <t xml:space="preserve">
How many hours did you spent writing today?  Input that number here.</t>
        </r>
      </text>
    </comment>
  </commentList>
</comments>
</file>

<file path=xl/sharedStrings.xml><?xml version="1.0" encoding="utf-8"?>
<sst xmlns="http://schemas.openxmlformats.org/spreadsheetml/2006/main" count="52" uniqueCount="49">
  <si>
    <t>Day</t>
  </si>
  <si>
    <t>Number of Words Written Today</t>
  </si>
  <si>
    <t>Total Word Count</t>
  </si>
  <si>
    <t>Words You Have Left</t>
  </si>
  <si>
    <t>Days Remaining</t>
  </si>
  <si>
    <t>Avg Words Per Day</t>
  </si>
  <si>
    <t>Goal For Tomorrow</t>
  </si>
  <si>
    <t>% Change in Pace</t>
  </si>
  <si>
    <t>At This Rate You'll Be Done On</t>
  </si>
  <si>
    <t>(fill in this column)</t>
  </si>
  <si>
    <t>(leave these cells blank, they'll fill in automatically)</t>
  </si>
  <si>
    <t>(any comments you'd like to leave)</t>
  </si>
  <si>
    <t>NaNoWriMo Health</t>
  </si>
  <si>
    <t>(1=bad,10=good)</t>
  </si>
  <si>
    <t>Created by Erik Benson, first time NaNoWriMo participant.  This script is available for anyone's use.  I'm no Excel pro, so if you can improve it, I'd appreciate an email so I can update my own copy.  Send questions and feedback to erik@mockerybird.com.</t>
  </si>
  <si>
    <t>My crappy novel: Sister Cities</t>
  </si>
  <si>
    <r>
      <t xml:space="preserve">Comments </t>
    </r>
    <r>
      <rPr>
        <sz val="8"/>
        <color indexed="8"/>
        <rFont val="Trebuchet MS"/>
        <family val="2"/>
      </rPr>
      <t>(optional)</t>
    </r>
  </si>
  <si>
    <r>
      <t xml:space="preserve">Your Morale </t>
    </r>
    <r>
      <rPr>
        <sz val="8"/>
        <rFont val="Trebuchet MS"/>
        <family val="2"/>
      </rPr>
      <t>(optional)</t>
    </r>
  </si>
  <si>
    <t>Words Per Day</t>
  </si>
  <si>
    <t>Minimum</t>
  </si>
  <si>
    <t>Goal</t>
  </si>
  <si>
    <t>Projected Word Count</t>
  </si>
  <si>
    <t>Your Personal Goal</t>
  </si>
  <si>
    <t>Days Left</t>
  </si>
  <si>
    <t>Days With Writing</t>
  </si>
  <si>
    <t>Percent Complete</t>
  </si>
  <si>
    <t>Completed</t>
  </si>
  <si>
    <t>This Excel spreadsheet is designed to help give you an idea of your progress without forcing you to spend all of your time with a calculator when you should be working on your novel.  The only columns you should edit are the ones highlighted in orange.  The rest are calculated automatically.  To view a additional charts outlining your progress, click the "Full Size Report Card Chart" tab, or the "Morale Chart" tab at the bottom of the screen.</t>
  </si>
  <si>
    <t>Hours You Wrote Today</t>
  </si>
  <si>
    <t>Words Per Hour</t>
  </si>
  <si>
    <t>Avg Words Per Hour</t>
  </si>
  <si>
    <t>Avg Hours Per Day</t>
  </si>
  <si>
    <t>Writing Hours Left</t>
  </si>
  <si>
    <t>Total Hours Spent</t>
  </si>
  <si>
    <t>Some General Statistics That Might Be Of Interest</t>
  </si>
  <si>
    <t>Total Words Written So Far</t>
  </si>
  <si>
    <t>Remaining</t>
  </si>
  <si>
    <t>Total Hours Spent Writing</t>
  </si>
  <si>
    <t>Avg Words Written Per Day</t>
  </si>
  <si>
    <t>Avg Hours Writing Per Day</t>
  </si>
  <si>
    <t>Number of Days Remaining</t>
  </si>
  <si>
    <t>Number of Hours Remaining</t>
  </si>
  <si>
    <t>Writing Hours Remaining</t>
  </si>
  <si>
    <t>Number of Words Remaining</t>
  </si>
  <si>
    <t>Avg. Moral Per Day</t>
  </si>
  <si>
    <t>Avg Morale Per Day</t>
  </si>
  <si>
    <t>Avg.  Needed Per Day</t>
  </si>
  <si>
    <t xml:space="preserve">This NaNoWriMo Report Card was last updated at 9:17 am September 22 2005. </t>
  </si>
  <si>
    <r>
      <t>Nanowrimo 2007 Report Card</t>
    </r>
    <r>
      <rPr>
        <b/>
        <sz val="12"/>
        <rFont val="Trebuchet MS"/>
        <family val="2"/>
      </rPr>
      <t>:</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</si>
</sst>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m/d/yy;@"/>
    <numFmt numFmtId="166" formatCode="[$-409]mmmm\ d\,\ yyyy;@"/>
    <numFmt numFmtId="167" formatCode="[$-409]dddd\,\ mmmm\ dd\,\ yyyy"/>
    <numFmt numFmtId="168" formatCode="00000"/>
    <numFmt numFmtId="169" formatCode="mm/dd/yy"/>
    <numFmt numFmtId="170" formatCode="0.0"/>
    <numFmt numFmtId="171" formatCode="#,##0.0"/>
    <numFmt numFmtId="172" formatCode="&quot;Yes&quot;;&quot;Yes&quot;;&quot;No&quot;"/>
    <numFmt numFmtId="173" formatCode="&quot;True&quot;;&quot;True&quot;;&quot;False&quot;"/>
    <numFmt numFmtId="174" formatCode="&quot;On&quot;;&quot;On&quot;;&quot;Off&quot;"/>
    <numFmt numFmtId="175" formatCode="[$€-2]\ #,##0.00_);[Red]\([$€-2]\ #,##0.00\)"/>
  </numFmts>
  <fonts count="34">
    <font>
      <sz val="10"/>
      <name val="Arial"/>
      <family val="0"/>
    </font>
    <font>
      <b/>
      <u val="single"/>
      <sz val="12"/>
      <name val="Trebuchet MS"/>
      <family val="2"/>
    </font>
    <font>
      <b/>
      <sz val="12"/>
      <name val="Trebuchet MS"/>
      <family val="2"/>
    </font>
    <font>
      <sz val="12"/>
      <name val="Arial"/>
      <family val="0"/>
    </font>
    <font>
      <sz val="10"/>
      <name val="Trebuchet MS"/>
      <family val="2"/>
    </font>
    <font>
      <b/>
      <sz val="10"/>
      <name val="Arial"/>
      <family val="2"/>
    </font>
    <font>
      <b/>
      <sz val="8"/>
      <color indexed="8"/>
      <name val="Trebuchet MS"/>
      <family val="2"/>
    </font>
    <font>
      <b/>
      <sz val="8"/>
      <name val="Trebuchet MS"/>
      <family val="2"/>
    </font>
    <font>
      <sz val="8"/>
      <color indexed="8"/>
      <name val="Trebuchet MS"/>
      <family val="2"/>
    </font>
    <font>
      <sz val="10"/>
      <color indexed="63"/>
      <name val="Trebuchet MS"/>
      <family val="2"/>
    </font>
    <font>
      <sz val="8"/>
      <name val="Trebuchet MS"/>
      <family val="2"/>
    </font>
    <font>
      <sz val="11"/>
      <name val="Trebuchet MS"/>
      <family val="2"/>
    </font>
    <font>
      <sz val="11"/>
      <color indexed="63"/>
      <name val="Trebuchet MS"/>
      <family val="2"/>
    </font>
    <font>
      <b/>
      <sz val="8"/>
      <name val="Tahoma"/>
      <family val="0"/>
    </font>
    <font>
      <sz val="8"/>
      <name val="Tahoma"/>
      <family val="0"/>
    </font>
    <font>
      <sz val="8"/>
      <name val="Arial"/>
      <family val="0"/>
    </font>
    <font>
      <sz val="9"/>
      <name val="Trebuchet MS"/>
      <family val="2"/>
    </font>
    <font>
      <b/>
      <sz val="11.25"/>
      <name val="Arial"/>
      <family val="2"/>
    </font>
    <font>
      <sz val="21.25"/>
      <name val="Arial"/>
      <family val="0"/>
    </font>
    <font>
      <sz val="14.75"/>
      <name val="Arial"/>
      <family val="0"/>
    </font>
    <font>
      <b/>
      <sz val="11.25"/>
      <name val="Trebuchet MS"/>
      <family val="2"/>
    </font>
    <font>
      <sz val="8"/>
      <color indexed="63"/>
      <name val="Trebuchet MS"/>
      <family val="2"/>
    </font>
    <font>
      <u val="single"/>
      <sz val="10"/>
      <color indexed="12"/>
      <name val="Arial"/>
      <family val="0"/>
    </font>
    <font>
      <u val="single"/>
      <sz val="8"/>
      <color indexed="12"/>
      <name val="Trebuchet MS"/>
      <family val="2"/>
    </font>
    <font>
      <sz val="9.25"/>
      <name val="Arial"/>
      <family val="0"/>
    </font>
    <font>
      <b/>
      <sz val="9.25"/>
      <name val="Arial"/>
      <family val="0"/>
    </font>
    <font>
      <sz val="8"/>
      <name val="Arial Narrow"/>
      <family val="2"/>
    </font>
    <font>
      <b/>
      <sz val="11"/>
      <name val="Trebuchet MS"/>
      <family val="2"/>
    </font>
    <font>
      <b/>
      <sz val="8"/>
      <name val="Arial"/>
      <family val="2"/>
    </font>
    <font>
      <sz val="8.5"/>
      <name val="Arial"/>
      <family val="0"/>
    </font>
    <font>
      <b/>
      <sz val="10"/>
      <name val="Trebuchet MS"/>
      <family val="2"/>
    </font>
    <font>
      <sz val="10"/>
      <name val="Arial Narrow"/>
      <family val="2"/>
    </font>
    <font>
      <b/>
      <sz val="8"/>
      <color indexed="63"/>
      <name val="Trebuchet MS"/>
      <family val="2"/>
    </font>
    <font>
      <u val="single"/>
      <sz val="10"/>
      <color indexed="36"/>
      <name val="Arial"/>
      <family val="0"/>
    </font>
  </fonts>
  <fills count="9">
    <fill>
      <patternFill/>
    </fill>
    <fill>
      <patternFill patternType="gray125"/>
    </fill>
    <fill>
      <patternFill patternType="solid">
        <fgColor indexed="9"/>
        <bgColor indexed="64"/>
      </patternFill>
    </fill>
    <fill>
      <patternFill patternType="solid">
        <fgColor indexed="55"/>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s>
  <borders count="12">
    <border>
      <left/>
      <right/>
      <top/>
      <bottom/>
      <diagonal/>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22" fillId="0" borderId="0" applyNumberFormat="0" applyFill="0" applyBorder="0" applyAlignment="0" applyProtection="0"/>
    <xf numFmtId="9" fontId="0" fillId="0" borderId="0" applyFont="0" applyFill="0" applyBorder="0" applyAlignment="0" applyProtection="0"/>
  </cellStyleXfs>
  <cellXfs count="115">
    <xf numFmtId="0" fontId="0" fillId="0" borderId="0" xfId="0" applyAlignment="1">
      <alignment/>
    </xf>
    <xf numFmtId="0" fontId="3" fillId="2" borderId="0" xfId="0" applyFont="1" applyFill="1" applyBorder="1" applyAlignment="1">
      <alignment vertical="top" wrapText="1"/>
    </xf>
    <xf numFmtId="0" fontId="0" fillId="2" borderId="0" xfId="0" applyNumberFormat="1" applyFont="1" applyFill="1" applyBorder="1" applyAlignment="1">
      <alignment vertical="top" wrapText="1"/>
    </xf>
    <xf numFmtId="164" fontId="6" fillId="3" borderId="1" xfId="0" applyNumberFormat="1" applyFont="1" applyFill="1" applyBorder="1" applyAlignment="1">
      <alignment horizontal="center" vertical="top" wrapText="1"/>
    </xf>
    <xf numFmtId="3" fontId="6" fillId="4" borderId="1" xfId="0" applyNumberFormat="1" applyFont="1" applyFill="1" applyBorder="1" applyAlignment="1">
      <alignment horizontal="center" vertical="top" wrapText="1"/>
    </xf>
    <xf numFmtId="3" fontId="6" fillId="3" borderId="1" xfId="0" applyNumberFormat="1" applyFont="1" applyFill="1" applyBorder="1" applyAlignment="1">
      <alignment horizontal="center" vertical="top" wrapText="1"/>
    </xf>
    <xf numFmtId="0" fontId="6" fillId="3" borderId="1" xfId="0" applyFont="1" applyFill="1" applyBorder="1" applyAlignment="1">
      <alignment horizontal="center" vertical="top" wrapText="1"/>
    </xf>
    <xf numFmtId="1" fontId="6" fillId="3" borderId="1" xfId="0" applyNumberFormat="1" applyFont="1" applyFill="1" applyBorder="1" applyAlignment="1">
      <alignment horizontal="center" vertical="top" wrapText="1"/>
    </xf>
    <xf numFmtId="9" fontId="6" fillId="3" borderId="1" xfId="0" applyNumberFormat="1" applyFont="1" applyFill="1" applyBorder="1" applyAlignment="1">
      <alignment horizontal="center" vertical="top" wrapText="1"/>
    </xf>
    <xf numFmtId="165" fontId="7" fillId="3" borderId="2" xfId="0" applyNumberFormat="1" applyFont="1" applyFill="1" applyBorder="1" applyAlignment="1">
      <alignment horizontal="center" vertical="top" wrapText="1"/>
    </xf>
    <xf numFmtId="0" fontId="6" fillId="4" borderId="2" xfId="0" applyFont="1" applyFill="1" applyBorder="1" applyAlignment="1">
      <alignment horizontal="center" vertical="top" wrapText="1"/>
    </xf>
    <xf numFmtId="0" fontId="6" fillId="3" borderId="3" xfId="0" applyFont="1" applyFill="1" applyBorder="1" applyAlignment="1">
      <alignment horizontal="center" vertical="top" wrapText="1"/>
    </xf>
    <xf numFmtId="164" fontId="4" fillId="0" borderId="0" xfId="0" applyNumberFormat="1" applyFont="1" applyAlignment="1">
      <alignment horizontal="left" vertical="top" wrapText="1"/>
    </xf>
    <xf numFmtId="3" fontId="9" fillId="0" borderId="0" xfId="0" applyNumberFormat="1" applyFont="1" applyAlignment="1">
      <alignment vertical="top" wrapText="1"/>
    </xf>
    <xf numFmtId="0" fontId="9" fillId="0" borderId="0" xfId="0" applyFont="1" applyAlignment="1">
      <alignment vertical="top" wrapText="1"/>
    </xf>
    <xf numFmtId="3" fontId="9" fillId="0" borderId="0" xfId="0" applyNumberFormat="1" applyFont="1" applyAlignment="1">
      <alignment horizontal="right" vertical="top" wrapText="1"/>
    </xf>
    <xf numFmtId="9" fontId="9" fillId="0" borderId="0" xfId="0" applyNumberFormat="1" applyFont="1" applyAlignment="1">
      <alignment vertical="top" wrapText="1"/>
    </xf>
    <xf numFmtId="166" fontId="9" fillId="0" borderId="0" xfId="0" applyNumberFormat="1" applyFont="1" applyAlignment="1">
      <alignment vertical="top" wrapText="1"/>
    </xf>
    <xf numFmtId="0" fontId="4" fillId="0" borderId="0" xfId="0" applyFont="1" applyAlignment="1">
      <alignment vertical="top" wrapText="1"/>
    </xf>
    <xf numFmtId="164" fontId="10" fillId="0" borderId="0" xfId="0" applyNumberFormat="1" applyFont="1" applyAlignment="1">
      <alignment horizontal="left" wrapText="1"/>
    </xf>
    <xf numFmtId="3" fontId="11" fillId="0" borderId="0" xfId="0" applyNumberFormat="1" applyFont="1" applyFill="1" applyAlignment="1">
      <alignment wrapText="1"/>
    </xf>
    <xf numFmtId="3" fontId="11" fillId="0" borderId="0" xfId="0" applyNumberFormat="1" applyFont="1" applyAlignment="1">
      <alignment wrapText="1"/>
    </xf>
    <xf numFmtId="0" fontId="11" fillId="0" borderId="0" xfId="0" applyFont="1" applyAlignment="1">
      <alignment wrapText="1"/>
    </xf>
    <xf numFmtId="1" fontId="11" fillId="0" borderId="0" xfId="0" applyNumberFormat="1" applyFont="1" applyAlignment="1">
      <alignment wrapText="1"/>
    </xf>
    <xf numFmtId="0" fontId="11" fillId="0" borderId="0" xfId="0" applyFont="1" applyAlignment="1">
      <alignment horizontal="right" wrapText="1"/>
    </xf>
    <xf numFmtId="9" fontId="12" fillId="0" borderId="0" xfId="0" applyNumberFormat="1" applyFont="1" applyAlignment="1">
      <alignment wrapText="1"/>
    </xf>
    <xf numFmtId="165" fontId="12" fillId="0" borderId="0" xfId="0" applyNumberFormat="1" applyFont="1" applyAlignment="1">
      <alignment wrapText="1"/>
    </xf>
    <xf numFmtId="164" fontId="10" fillId="0" borderId="0" xfId="0" applyNumberFormat="1" applyFont="1" applyAlignment="1">
      <alignment horizontal="left" vertical="top" wrapText="1"/>
    </xf>
    <xf numFmtId="0" fontId="11" fillId="0" borderId="0" xfId="0" applyFont="1" applyAlignment="1">
      <alignment vertical="top" wrapText="1"/>
    </xf>
    <xf numFmtId="0" fontId="4" fillId="0" borderId="0" xfId="0" applyNumberFormat="1" applyFont="1" applyAlignment="1">
      <alignment vertical="top" wrapText="1"/>
    </xf>
    <xf numFmtId="165" fontId="7" fillId="4" borderId="2" xfId="0" applyNumberFormat="1" applyFont="1" applyFill="1" applyBorder="1" applyAlignment="1">
      <alignment horizontal="center" vertical="top" wrapText="1"/>
    </xf>
    <xf numFmtId="164" fontId="8" fillId="5" borderId="4" xfId="0" applyNumberFormat="1" applyFont="1" applyFill="1" applyBorder="1" applyAlignment="1">
      <alignment horizontal="center" vertical="top" wrapText="1"/>
    </xf>
    <xf numFmtId="3" fontId="8" fillId="6" borderId="4" xfId="0" applyNumberFormat="1" applyFont="1" applyFill="1" applyBorder="1" applyAlignment="1">
      <alignment horizontal="center" vertical="top" wrapText="1"/>
    </xf>
    <xf numFmtId="0" fontId="15" fillId="6" borderId="5" xfId="0" applyFont="1" applyFill="1" applyBorder="1" applyAlignment="1">
      <alignment horizontal="center" vertical="top" wrapText="1"/>
    </xf>
    <xf numFmtId="0" fontId="8" fillId="6" borderId="4" xfId="0" applyFont="1" applyFill="1" applyBorder="1" applyAlignment="1">
      <alignment horizontal="center" vertical="top" wrapText="1"/>
    </xf>
    <xf numFmtId="0" fontId="8" fillId="5" borderId="1" xfId="0" applyFont="1" applyFill="1" applyBorder="1" applyAlignment="1">
      <alignment horizontal="center" vertical="top" wrapText="1"/>
    </xf>
    <xf numFmtId="0" fontId="8" fillId="5" borderId="4" xfId="0" applyFont="1" applyFill="1" applyBorder="1" applyAlignment="1">
      <alignment horizontal="center" vertical="top" wrapText="1"/>
    </xf>
    <xf numFmtId="1" fontId="9" fillId="0" borderId="0" xfId="0" applyNumberFormat="1" applyFont="1" applyAlignment="1">
      <alignment vertical="top" wrapText="1"/>
    </xf>
    <xf numFmtId="165" fontId="11" fillId="0" borderId="0" xfId="0" applyNumberFormat="1" applyFont="1" applyFill="1" applyAlignment="1">
      <alignment vertical="top" wrapText="1"/>
    </xf>
    <xf numFmtId="0" fontId="23" fillId="0" borderId="0" xfId="20" applyFont="1" applyAlignment="1">
      <alignment horizontal="right" wrapText="1"/>
    </xf>
    <xf numFmtId="0" fontId="10" fillId="2" borderId="0" xfId="0" applyNumberFormat="1" applyFont="1" applyFill="1" applyBorder="1" applyAlignment="1">
      <alignment horizontal="left" vertical="top" wrapText="1"/>
    </xf>
    <xf numFmtId="0" fontId="15" fillId="2" borderId="0" xfId="0" applyNumberFormat="1" applyFont="1" applyFill="1" applyBorder="1" applyAlignment="1">
      <alignment vertical="top" wrapText="1"/>
    </xf>
    <xf numFmtId="164" fontId="10" fillId="2" borderId="0" xfId="0" applyNumberFormat="1" applyFont="1" applyFill="1" applyAlignment="1">
      <alignment horizontal="left" wrapText="1"/>
    </xf>
    <xf numFmtId="3" fontId="10" fillId="2" borderId="0" xfId="0" applyNumberFormat="1" applyFont="1" applyFill="1" applyBorder="1" applyAlignment="1">
      <alignment wrapText="1"/>
    </xf>
    <xf numFmtId="169" fontId="10" fillId="2" borderId="0" xfId="0" applyNumberFormat="1" applyFont="1" applyFill="1" applyBorder="1" applyAlignment="1">
      <alignment wrapText="1"/>
    </xf>
    <xf numFmtId="0" fontId="11" fillId="2" borderId="0" xfId="0" applyFont="1" applyFill="1" applyAlignment="1">
      <alignment wrapText="1"/>
    </xf>
    <xf numFmtId="1" fontId="11" fillId="2" borderId="0" xfId="0" applyNumberFormat="1" applyFont="1" applyFill="1" applyAlignment="1">
      <alignment wrapText="1"/>
    </xf>
    <xf numFmtId="0" fontId="11" fillId="2" borderId="0" xfId="0" applyFont="1" applyFill="1" applyAlignment="1">
      <alignment horizontal="right" wrapText="1"/>
    </xf>
    <xf numFmtId="9" fontId="12" fillId="2" borderId="0" xfId="0" applyNumberFormat="1" applyFont="1" applyFill="1" applyAlignment="1">
      <alignment wrapText="1"/>
    </xf>
    <xf numFmtId="165" fontId="12" fillId="2" borderId="0" xfId="0" applyNumberFormat="1" applyFont="1" applyFill="1" applyAlignment="1">
      <alignment wrapText="1"/>
    </xf>
    <xf numFmtId="0" fontId="27" fillId="2" borderId="0" xfId="0" applyFont="1" applyFill="1" applyBorder="1" applyAlignment="1">
      <alignment wrapText="1"/>
    </xf>
    <xf numFmtId="3" fontId="10" fillId="7" borderId="4" xfId="0" applyNumberFormat="1" applyFont="1" applyFill="1" applyBorder="1" applyAlignment="1">
      <alignment wrapText="1"/>
    </xf>
    <xf numFmtId="0" fontId="4" fillId="8" borderId="6" xfId="0" applyNumberFormat="1" applyFont="1" applyFill="1" applyBorder="1" applyAlignment="1">
      <alignment horizontal="left" vertical="top" wrapText="1"/>
    </xf>
    <xf numFmtId="0" fontId="5" fillId="8" borderId="7" xfId="0" applyNumberFormat="1" applyFont="1" applyFill="1" applyBorder="1" applyAlignment="1">
      <alignment vertical="top" wrapText="1"/>
    </xf>
    <xf numFmtId="0" fontId="0" fillId="8" borderId="7" xfId="0" applyNumberFormat="1" applyFont="1" applyFill="1" applyBorder="1" applyAlignment="1">
      <alignment vertical="top" wrapText="1"/>
    </xf>
    <xf numFmtId="3" fontId="30" fillId="7" borderId="4" xfId="0" applyNumberFormat="1" applyFont="1" applyFill="1" applyBorder="1" applyAlignment="1">
      <alignment vertical="top" wrapText="1"/>
    </xf>
    <xf numFmtId="164" fontId="10" fillId="0" borderId="8" xfId="0" applyNumberFormat="1" applyFont="1" applyBorder="1" applyAlignment="1">
      <alignment horizontal="left" wrapText="1"/>
    </xf>
    <xf numFmtId="3" fontId="11" fillId="0" borderId="8" xfId="0" applyNumberFormat="1" applyFont="1" applyFill="1" applyBorder="1" applyAlignment="1">
      <alignment wrapText="1"/>
    </xf>
    <xf numFmtId="3" fontId="11" fillId="0" borderId="8" xfId="0" applyNumberFormat="1" applyFont="1" applyBorder="1" applyAlignment="1">
      <alignment wrapText="1"/>
    </xf>
    <xf numFmtId="0" fontId="11" fillId="0" borderId="8" xfId="0" applyFont="1" applyBorder="1" applyAlignment="1">
      <alignment wrapText="1"/>
    </xf>
    <xf numFmtId="1" fontId="11" fillId="0" borderId="8" xfId="0" applyNumberFormat="1" applyFont="1" applyBorder="1" applyAlignment="1">
      <alignment wrapText="1"/>
    </xf>
    <xf numFmtId="0" fontId="11" fillId="0" borderId="8" xfId="0" applyFont="1" applyBorder="1" applyAlignment="1">
      <alignment horizontal="right" wrapText="1"/>
    </xf>
    <xf numFmtId="9" fontId="12" fillId="0" borderId="8" xfId="0" applyNumberFormat="1" applyFont="1" applyBorder="1" applyAlignment="1">
      <alignment wrapText="1"/>
    </xf>
    <xf numFmtId="165" fontId="12" fillId="0" borderId="8" xfId="0" applyNumberFormat="1" applyFont="1" applyBorder="1" applyAlignment="1">
      <alignment wrapText="1"/>
    </xf>
    <xf numFmtId="3" fontId="30" fillId="0" borderId="0" xfId="0" applyNumberFormat="1" applyFont="1" applyFill="1" applyBorder="1" applyAlignment="1">
      <alignment vertical="top" wrapText="1"/>
    </xf>
    <xf numFmtId="3" fontId="8" fillId="6" borderId="9" xfId="0" applyNumberFormat="1" applyFont="1" applyFill="1" applyBorder="1" applyAlignment="1">
      <alignment horizontal="center" vertical="top" wrapText="1"/>
    </xf>
    <xf numFmtId="0" fontId="11" fillId="2" borderId="0" xfId="0" applyFont="1" applyFill="1" applyBorder="1" applyAlignment="1">
      <alignment wrapText="1"/>
    </xf>
    <xf numFmtId="0" fontId="0" fillId="2" borderId="0" xfId="0" applyFill="1" applyBorder="1" applyAlignment="1">
      <alignment wrapText="1"/>
    </xf>
    <xf numFmtId="171" fontId="9" fillId="0" borderId="0" xfId="0" applyNumberFormat="1" applyFont="1" applyAlignment="1">
      <alignment vertical="top" wrapText="1"/>
    </xf>
    <xf numFmtId="4" fontId="30" fillId="7" borderId="4" xfId="0" applyNumberFormat="1" applyFont="1" applyFill="1" applyBorder="1" applyAlignment="1">
      <alignment vertical="top" wrapText="1"/>
    </xf>
    <xf numFmtId="165" fontId="12" fillId="0" borderId="0" xfId="0" applyNumberFormat="1" applyFont="1" applyAlignment="1">
      <alignment vertical="top" wrapText="1"/>
    </xf>
    <xf numFmtId="1" fontId="10" fillId="5" borderId="4" xfId="0" applyNumberFormat="1" applyFont="1" applyFill="1" applyBorder="1" applyAlignment="1">
      <alignment vertical="top" wrapText="1"/>
    </xf>
    <xf numFmtId="3" fontId="7" fillId="3" borderId="4" xfId="0" applyNumberFormat="1" applyFont="1" applyFill="1" applyBorder="1" applyAlignment="1">
      <alignment horizontal="center" vertical="top" wrapText="1"/>
    </xf>
    <xf numFmtId="0" fontId="7" fillId="3" borderId="4" xfId="0" applyFont="1" applyFill="1" applyBorder="1" applyAlignment="1">
      <alignment horizontal="center" vertical="top" wrapText="1"/>
    </xf>
    <xf numFmtId="1" fontId="7" fillId="3" borderId="4" xfId="0" applyNumberFormat="1" applyFont="1" applyFill="1" applyBorder="1" applyAlignment="1">
      <alignment horizontal="center" vertical="top" wrapText="1"/>
    </xf>
    <xf numFmtId="9" fontId="32" fillId="3" borderId="4" xfId="0" applyNumberFormat="1" applyFont="1" applyFill="1" applyBorder="1" applyAlignment="1">
      <alignment horizontal="center" vertical="top" wrapText="1"/>
    </xf>
    <xf numFmtId="4" fontId="30" fillId="0" borderId="0" xfId="0" applyNumberFormat="1" applyFont="1" applyFill="1" applyBorder="1" applyAlignment="1">
      <alignment vertical="top" wrapText="1"/>
    </xf>
    <xf numFmtId="0" fontId="0" fillId="0" borderId="0" xfId="0" applyFill="1" applyBorder="1" applyAlignment="1">
      <alignment vertical="top" wrapText="1"/>
    </xf>
    <xf numFmtId="0" fontId="5" fillId="0" borderId="0" xfId="0" applyFont="1" applyAlignment="1">
      <alignment/>
    </xf>
    <xf numFmtId="3" fontId="10" fillId="5" borderId="1" xfId="0" applyNumberFormat="1" applyFont="1" applyFill="1" applyBorder="1" applyAlignment="1">
      <alignment vertical="top" wrapText="1"/>
    </xf>
    <xf numFmtId="4" fontId="10" fillId="5" borderId="1" xfId="0" applyNumberFormat="1" applyFont="1" applyFill="1" applyBorder="1" applyAlignment="1">
      <alignment vertical="top" wrapText="1"/>
    </xf>
    <xf numFmtId="0" fontId="10" fillId="5" borderId="1" xfId="0" applyFont="1" applyFill="1" applyBorder="1" applyAlignment="1">
      <alignment vertical="top" wrapText="1"/>
    </xf>
    <xf numFmtId="1" fontId="10" fillId="5" borderId="1" xfId="0" applyNumberFormat="1" applyFont="1" applyFill="1" applyBorder="1" applyAlignment="1">
      <alignment vertical="top" wrapText="1"/>
    </xf>
    <xf numFmtId="0" fontId="10" fillId="5" borderId="1" xfId="0" applyFont="1" applyFill="1" applyBorder="1" applyAlignment="1">
      <alignment horizontal="right" vertical="top" wrapText="1"/>
    </xf>
    <xf numFmtId="165" fontId="32" fillId="3" borderId="4" xfId="0" applyNumberFormat="1" applyFont="1" applyFill="1" applyBorder="1" applyAlignment="1">
      <alignment horizontal="center" vertical="top" wrapText="1"/>
    </xf>
    <xf numFmtId="0" fontId="5" fillId="2" borderId="4" xfId="0" applyFont="1" applyFill="1" applyBorder="1" applyAlignment="1">
      <alignment/>
    </xf>
    <xf numFmtId="3" fontId="0" fillId="2" borderId="4" xfId="0" applyNumberFormat="1" applyFill="1" applyBorder="1" applyAlignment="1">
      <alignment/>
    </xf>
    <xf numFmtId="4" fontId="0" fillId="2" borderId="4" xfId="0" applyNumberFormat="1" applyFill="1" applyBorder="1" applyAlignment="1">
      <alignment/>
    </xf>
    <xf numFmtId="0" fontId="0" fillId="2" borderId="4" xfId="0" applyFill="1" applyBorder="1" applyAlignment="1">
      <alignment/>
    </xf>
    <xf numFmtId="1" fontId="0" fillId="2" borderId="4" xfId="0" applyNumberFormat="1" applyFill="1" applyBorder="1" applyAlignment="1">
      <alignment/>
    </xf>
    <xf numFmtId="2" fontId="10" fillId="5" borderId="4" xfId="0" applyNumberFormat="1" applyFont="1" applyFill="1" applyBorder="1" applyAlignment="1">
      <alignment vertical="top" wrapText="1"/>
    </xf>
    <xf numFmtId="2" fontId="0" fillId="2" borderId="4" xfId="0" applyNumberFormat="1" applyFill="1" applyBorder="1" applyAlignment="1">
      <alignment/>
    </xf>
    <xf numFmtId="165" fontId="32" fillId="3" borderId="4" xfId="0" applyNumberFormat="1" applyFont="1" applyFill="1" applyBorder="1" applyAlignment="1">
      <alignment vertical="top" wrapText="1"/>
    </xf>
    <xf numFmtId="164" fontId="10" fillId="0" borderId="10" xfId="0" applyNumberFormat="1" applyFont="1" applyBorder="1" applyAlignment="1">
      <alignment horizontal="left" wrapText="1"/>
    </xf>
    <xf numFmtId="0" fontId="0" fillId="0" borderId="10" xfId="0" applyBorder="1" applyAlignment="1">
      <alignment wrapText="1"/>
    </xf>
    <xf numFmtId="164" fontId="21" fillId="5" borderId="9" xfId="0" applyNumberFormat="1" applyFont="1" applyFill="1" applyBorder="1" applyAlignment="1">
      <alignment vertical="top" wrapText="1"/>
    </xf>
    <xf numFmtId="0" fontId="21" fillId="5" borderId="11" xfId="0" applyFont="1" applyFill="1" applyBorder="1" applyAlignment="1">
      <alignment vertical="top" wrapText="1"/>
    </xf>
    <xf numFmtId="0" fontId="21" fillId="5" borderId="5" xfId="0" applyFont="1" applyFill="1" applyBorder="1" applyAlignment="1">
      <alignment vertical="top" wrapText="1"/>
    </xf>
    <xf numFmtId="164" fontId="1" fillId="2" borderId="0" xfId="0" applyNumberFormat="1" applyFont="1" applyFill="1" applyBorder="1" applyAlignment="1">
      <alignment vertical="top" wrapText="1"/>
    </xf>
    <xf numFmtId="0" fontId="0" fillId="2" borderId="0" xfId="0" applyFont="1" applyFill="1" applyBorder="1" applyAlignment="1">
      <alignment vertical="top" wrapText="1"/>
    </xf>
    <xf numFmtId="0" fontId="0" fillId="8" borderId="7" xfId="0" applyNumberFormat="1" applyFont="1" applyFill="1" applyBorder="1" applyAlignment="1">
      <alignment vertical="top" wrapText="1"/>
    </xf>
    <xf numFmtId="0" fontId="0" fillId="8" borderId="7" xfId="0" applyNumberFormat="1" applyFill="1" applyBorder="1" applyAlignment="1">
      <alignment vertical="top" wrapText="1"/>
    </xf>
    <xf numFmtId="3" fontId="7" fillId="4" borderId="9" xfId="0" applyNumberFormat="1" applyFont="1" applyFill="1" applyBorder="1" applyAlignment="1">
      <alignment wrapText="1"/>
    </xf>
    <xf numFmtId="3" fontId="7" fillId="4" borderId="11" xfId="0" applyNumberFormat="1" applyFont="1" applyFill="1" applyBorder="1" applyAlignment="1">
      <alignment wrapText="1"/>
    </xf>
    <xf numFmtId="0" fontId="0" fillId="4" borderId="5" xfId="0" applyFill="1" applyBorder="1" applyAlignment="1">
      <alignment wrapText="1"/>
    </xf>
    <xf numFmtId="0" fontId="10" fillId="2" borderId="0" xfId="0" applyNumberFormat="1" applyFont="1" applyFill="1" applyBorder="1" applyAlignment="1">
      <alignment horizontal="left" vertical="top" wrapText="1"/>
    </xf>
    <xf numFmtId="0" fontId="0" fillId="0" borderId="0" xfId="0" applyAlignment="1">
      <alignment vertical="top" wrapText="1"/>
    </xf>
    <xf numFmtId="3" fontId="10" fillId="7" borderId="9" xfId="0" applyNumberFormat="1" applyFont="1" applyFill="1" applyBorder="1" applyAlignment="1">
      <alignment wrapText="1"/>
    </xf>
    <xf numFmtId="0" fontId="11" fillId="2" borderId="5" xfId="0" applyFont="1" applyFill="1" applyBorder="1" applyAlignment="1">
      <alignment wrapText="1"/>
    </xf>
    <xf numFmtId="3" fontId="10" fillId="5" borderId="9" xfId="0" applyNumberFormat="1" applyFont="1" applyFill="1" applyBorder="1" applyAlignment="1">
      <alignment horizontal="center" vertical="top" wrapText="1"/>
    </xf>
    <xf numFmtId="3" fontId="10" fillId="5" borderId="11" xfId="0" applyNumberFormat="1" applyFont="1" applyFill="1" applyBorder="1" applyAlignment="1">
      <alignment horizontal="center" vertical="top" wrapText="1"/>
    </xf>
    <xf numFmtId="0" fontId="0" fillId="0" borderId="11" xfId="0" applyBorder="1" applyAlignment="1">
      <alignment horizontal="center" vertical="top" wrapText="1"/>
    </xf>
    <xf numFmtId="0" fontId="0" fillId="0" borderId="5" xfId="0" applyBorder="1" applyAlignment="1">
      <alignment horizontal="center" vertical="top" wrapText="1"/>
    </xf>
    <xf numFmtId="3" fontId="30" fillId="6" borderId="4" xfId="0" applyNumberFormat="1" applyFont="1" applyFill="1" applyBorder="1" applyAlignment="1">
      <alignment vertical="top" wrapText="1"/>
    </xf>
    <xf numFmtId="0" fontId="0" fillId="6" borderId="4" xfId="0" applyFill="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ont>
        <color rgb="FF008000"/>
      </font>
      <border/>
    </dxf>
    <dxf>
      <font>
        <color rgb="FFFF0000"/>
      </font>
      <border/>
    </dxf>
    <dxf>
      <font>
        <b/>
        <i val="0"/>
        <color rgb="FF008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worksheet" Target="worksheets/sheet2.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"Your Novel's Name Here" Quick Chart</a:t>
            </a:r>
          </a:p>
        </c:rich>
      </c:tx>
      <c:layout>
        <c:manualLayout>
          <c:xMode val="factor"/>
          <c:yMode val="factor"/>
          <c:x val="0.00925"/>
          <c:y val="-0.006"/>
        </c:manualLayout>
      </c:layout>
      <c:spPr>
        <a:noFill/>
        <a:ln>
          <a:noFill/>
        </a:ln>
      </c:spPr>
    </c:title>
    <c:plotArea>
      <c:layout>
        <c:manualLayout>
          <c:xMode val="edge"/>
          <c:yMode val="edge"/>
          <c:x val="0.036"/>
          <c:y val="0.0775"/>
          <c:w val="0.72325"/>
          <c:h val="0.8425"/>
        </c:manualLayout>
      </c:layout>
      <c:lineChart>
        <c:grouping val="standard"/>
        <c:varyColors val="0"/>
        <c:ser>
          <c:idx val="9"/>
          <c:order val="0"/>
          <c:tx>
            <c:v>Your Word Count Goal</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'Report Card'!$R$9:$R$39</c:f>
            </c:numRef>
          </c:val>
          <c:smooth val="0"/>
        </c:ser>
        <c:ser>
          <c:idx val="1"/>
          <c:order val="1"/>
          <c:tx>
            <c:v>Actual Word Count</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8000"/>
              </a:solidFill>
              <a:ln>
                <a:solidFill>
                  <a:srgbClr val="008000"/>
                </a:solidFill>
              </a:ln>
            </c:spPr>
          </c:marker>
          <c:val>
            <c:numRef>
              <c:f>'Report Card'!$D$9:$D$11</c:f>
              <c:numCache/>
            </c:numRef>
          </c:val>
          <c:smooth val="0"/>
        </c:ser>
        <c:ser>
          <c:idx val="0"/>
          <c:order val="2"/>
          <c:tx>
            <c:v>Projected Word Count</c:v>
          </c:tx>
          <c:spPr>
            <a:ln w="127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FCC00"/>
              </a:solidFill>
              <a:ln>
                <a:solidFill>
                  <a:srgbClr val="FFCC00"/>
                </a:solidFill>
              </a:ln>
            </c:spPr>
          </c:marker>
          <c:val>
            <c:numRef>
              <c:f>'Report Card'!$S$8:$S$39</c:f>
            </c:numRef>
          </c:val>
          <c:smooth val="0"/>
        </c:ser>
        <c:ser>
          <c:idx val="8"/>
          <c:order val="3"/>
          <c:tx>
            <c:v>Minimum Word Count</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'Report Card'!$Q$9:$Q$39</c:f>
            </c:numRef>
          </c:val>
          <c:smooth val="0"/>
        </c:ser>
        <c:ser>
          <c:idx val="7"/>
          <c:order val="4"/>
          <c:tx>
            <c:strRef>
              <c:f>'Report Card'!$P$8</c:f>
              <c:strCache>
                <c:ptCount val="1"/>
                <c:pt idx="0">
                  <c:v>Day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'Report Card'!$P$9:$P$39</c:f>
            </c:numRef>
          </c:val>
          <c:smooth val="0"/>
        </c:ser>
        <c:marker val="1"/>
        <c:axId val="16407950"/>
        <c:axId val="13453823"/>
      </c:lineChart>
      <c:catAx>
        <c:axId val="16407950"/>
        <c:scaling>
          <c:orientation val="minMax"/>
        </c:scaling>
        <c:axPos val="b"/>
        <c:title>
          <c:tx>
            <c:rich>
              <a:bodyPr vert="horz" rot="0" anchor="ctr"/>
              <a:lstStyle/>
              <a:p>
                <a:pPr algn="ctr">
                  <a:defRPr/>
                </a:pPr>
                <a:r>
                  <a:rPr lang="en-US" cap="none" sz="800" b="1" i="0" u="none" baseline="0">
                    <a:latin typeface="Arial"/>
                    <a:ea typeface="Arial"/>
                    <a:cs typeface="Arial"/>
                  </a:rPr>
                  <a:t>Day of November</a:t>
                </a:r>
              </a:p>
            </c:rich>
          </c:tx>
          <c:layout/>
          <c:overlay val="0"/>
          <c:spPr>
            <a:noFill/>
            <a:ln>
              <a:noFill/>
            </a:ln>
          </c:spPr>
        </c:title>
        <c:delete val="0"/>
        <c:numFmt formatCode="General" sourceLinked="1"/>
        <c:majorTickMark val="out"/>
        <c:minorTickMark val="none"/>
        <c:tickLblPos val="nextTo"/>
        <c:crossAx val="13453823"/>
        <c:crosses val="autoZero"/>
        <c:auto val="1"/>
        <c:lblOffset val="100"/>
        <c:noMultiLvlLbl val="0"/>
      </c:catAx>
      <c:valAx>
        <c:axId val="13453823"/>
        <c:scaling>
          <c:orientation val="minMax"/>
        </c:scaling>
        <c:axPos val="l"/>
        <c:title>
          <c:tx>
            <c:rich>
              <a:bodyPr vert="horz" rot="-5400000" anchor="ctr"/>
              <a:lstStyle/>
              <a:p>
                <a:pPr algn="ctr">
                  <a:defRPr/>
                </a:pPr>
                <a:r>
                  <a:rPr lang="en-US" cap="none" sz="800" b="1" i="0" u="none" baseline="0">
                    <a:latin typeface="Arial"/>
                    <a:ea typeface="Arial"/>
                    <a:cs typeface="Arial"/>
                  </a:rPr>
                  <a:t>Word Count</a:t>
                </a:r>
              </a:p>
            </c:rich>
          </c:tx>
          <c:layout/>
          <c:overlay val="0"/>
          <c:spPr>
            <a:noFill/>
            <a:ln>
              <a:noFill/>
            </a:ln>
          </c:spPr>
        </c:title>
        <c:majorGridlines/>
        <c:delete val="0"/>
        <c:numFmt formatCode="General" sourceLinked="1"/>
        <c:majorTickMark val="out"/>
        <c:minorTickMark val="none"/>
        <c:tickLblPos val="nextTo"/>
        <c:crossAx val="16407950"/>
        <c:crossesAt val="1"/>
        <c:crossBetween val="between"/>
        <c:dispUnits/>
      </c:valAx>
      <c:spPr>
        <a:solidFill>
          <a:srgbClr val="FFFFCC"/>
        </a:solidFill>
        <a:ln w="12700">
          <a:solidFill>
            <a:srgbClr val="808080"/>
          </a:solidFill>
        </a:ln>
      </c:spPr>
    </c:plotArea>
    <c:legend>
      <c:legendPos val="r"/>
      <c:layout>
        <c:manualLayout>
          <c:xMode val="edge"/>
          <c:yMode val="edge"/>
          <c:x val="0.7825"/>
          <c:y val="0.0675"/>
        </c:manualLayout>
      </c:layout>
      <c:overlay val="0"/>
    </c:legend>
    <c:plotVisOnly val="0"/>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Percent Complete</a:t>
            </a:r>
          </a:p>
        </c:rich>
      </c:tx>
      <c:layout/>
      <c:spPr>
        <a:noFill/>
        <a:ln>
          <a:noFill/>
        </a:ln>
      </c:spPr>
    </c:title>
    <c:plotArea>
      <c:layout/>
      <c:pieChart>
        <c:varyColors val="1"/>
        <c:ser>
          <c:idx val="0"/>
          <c:order val="0"/>
          <c:tx>
            <c:v>Percent Complete</c:v>
          </c:tx>
          <c:explosion val="0"/>
          <c:extLst>
            <c:ext xmlns:c14="http://schemas.microsoft.com/office/drawing/2007/8/2/chart" uri="{6F2FDCE9-48DA-4B69-8628-5D25D57E5C99}">
              <c14:invertSolidFillFmt>
                <c14:spPr>
                  <a:solidFill>
                    <a:srgbClr val="000000"/>
                  </a:solidFill>
                </c14:spPr>
              </c14:invertSolidFillFmt>
            </c:ext>
          </c:extLst>
          <c:dLbls>
            <c:numFmt formatCode="0%" sourceLinked="0"/>
            <c:showLegendKey val="1"/>
            <c:showVal val="0"/>
            <c:showBubbleSize val="0"/>
            <c:showCatName val="0"/>
            <c:showSerName val="0"/>
            <c:showLeaderLines val="1"/>
            <c:showPercent val="1"/>
          </c:dLbls>
          <c:cat>
            <c:strRef>
              <c:f>('Report Card'!$B$41,'Report Card'!$D$41)</c:f>
            </c:strRef>
          </c:cat>
          <c:val>
            <c:numRef>
              <c:f>('Report Card'!$B$42,'Report Card'!$D$42)</c:f>
            </c:numRef>
          </c:val>
        </c:ser>
      </c:pieChart>
      <c:spPr>
        <a:noFill/>
        <a:ln>
          <a:noFill/>
        </a:ln>
      </c:spPr>
    </c:plotArea>
    <c:legend>
      <c:legendPos val="r"/>
      <c:layout/>
      <c:overlay val="0"/>
    </c:legend>
    <c:plotVisOnly val="0"/>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NaNoWriMo 2002 Report Card</a:t>
            </a:r>
          </a:p>
        </c:rich>
      </c:tx>
      <c:layout/>
      <c:spPr>
        <a:noFill/>
        <a:ln>
          <a:noFill/>
        </a:ln>
      </c:spPr>
    </c:title>
    <c:plotArea>
      <c:layout>
        <c:manualLayout>
          <c:xMode val="edge"/>
          <c:yMode val="edge"/>
          <c:x val="0.0545"/>
          <c:y val="0.186"/>
          <c:w val="0.8655"/>
          <c:h val="0.694"/>
        </c:manualLayout>
      </c:layout>
      <c:lineChart>
        <c:grouping val="standard"/>
        <c:varyColors val="0"/>
        <c:ser>
          <c:idx val="0"/>
          <c:order val="0"/>
          <c:tx>
            <c:v>Daily Word Count</c:v>
          </c:tx>
          <c:extLst>
            <c:ext xmlns:c14="http://schemas.microsoft.com/office/drawing/2007/8/2/chart" uri="{6F2FDCE9-48DA-4B69-8628-5D25D57E5C99}">
              <c14:invertSolidFillFmt>
                <c14:spPr>
                  <a:solidFill>
                    <a:srgbClr val="000000"/>
                  </a:solidFill>
                </c14:spPr>
              </c14:invertSolidFillFmt>
            </c:ext>
          </c:extLst>
          <c:cat>
            <c:strRef>
              <c:f>'Report Card'!$A$10:$A$39</c:f>
              <c:strCache>
                <c:ptCount val="30"/>
                <c:pt idx="0">
                  <c:v>38657</c:v>
                </c:pt>
                <c:pt idx="1">
                  <c:v>38658</c:v>
                </c:pt>
                <c:pt idx="2">
                  <c:v>38659</c:v>
                </c:pt>
                <c:pt idx="3">
                  <c:v>38660</c:v>
                </c:pt>
                <c:pt idx="4">
                  <c:v>38661</c:v>
                </c:pt>
                <c:pt idx="5">
                  <c:v>38662</c:v>
                </c:pt>
                <c:pt idx="6">
                  <c:v>38663</c:v>
                </c:pt>
                <c:pt idx="7">
                  <c:v>38664</c:v>
                </c:pt>
                <c:pt idx="8">
                  <c:v>38665</c:v>
                </c:pt>
                <c:pt idx="9">
                  <c:v>38666</c:v>
                </c:pt>
                <c:pt idx="10">
                  <c:v>38667</c:v>
                </c:pt>
                <c:pt idx="11">
                  <c:v>38668</c:v>
                </c:pt>
                <c:pt idx="12">
                  <c:v>38669</c:v>
                </c:pt>
                <c:pt idx="13">
                  <c:v>38670</c:v>
                </c:pt>
                <c:pt idx="14">
                  <c:v>38671</c:v>
                </c:pt>
                <c:pt idx="15">
                  <c:v>38672</c:v>
                </c:pt>
                <c:pt idx="16">
                  <c:v>38673</c:v>
                </c:pt>
                <c:pt idx="17">
                  <c:v>38674</c:v>
                </c:pt>
                <c:pt idx="18">
                  <c:v>38675</c:v>
                </c:pt>
                <c:pt idx="19">
                  <c:v>38676</c:v>
                </c:pt>
                <c:pt idx="20">
                  <c:v>38677</c:v>
                </c:pt>
                <c:pt idx="21">
                  <c:v>38678</c:v>
                </c:pt>
                <c:pt idx="22">
                  <c:v>38679</c:v>
                </c:pt>
                <c:pt idx="23">
                  <c:v>38680</c:v>
                </c:pt>
                <c:pt idx="24">
                  <c:v>38681</c:v>
                </c:pt>
                <c:pt idx="25">
                  <c:v>38682</c:v>
                </c:pt>
                <c:pt idx="26">
                  <c:v>38683</c:v>
                </c:pt>
                <c:pt idx="27">
                  <c:v>38684</c:v>
                </c:pt>
                <c:pt idx="28">
                  <c:v>38685</c:v>
                </c:pt>
                <c:pt idx="29">
                  <c:v>38686</c:v>
                </c:pt>
              </c:strCache>
            </c:strRef>
          </c:cat>
          <c:val>
            <c:numRef>
              <c:f>'Report Card'!$D$10:$D$39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1"/>
          <c:order val="1"/>
          <c:tx>
            <c:v>Total Word Count</c:v>
          </c:tx>
          <c:extLst>
            <c:ext xmlns:c14="http://schemas.microsoft.com/office/drawing/2007/8/2/chart" uri="{6F2FDCE9-48DA-4B69-8628-5D25D57E5C99}">
              <c14:invertSolidFillFmt>
                <c14:spPr>
                  <a:solidFill>
                    <a:srgbClr val="000000"/>
                  </a:solidFill>
                </c14:spPr>
              </c14:invertSolidFillFmt>
            </c:ext>
          </c:extLst>
          <c:val>
            <c:numRef>
              <c:f>'Report Card'!$B$10:$B$39</c:f>
              <c:numCache>
                <c:ptCount val="30"/>
              </c:numCache>
            </c:numRef>
          </c:val>
          <c:smooth val="0"/>
        </c:ser>
        <c:ser>
          <c:idx val="2"/>
          <c:order val="2"/>
          <c:tx>
            <c:v>Projected</c:v>
          </c:tx>
          <c:spPr>
            <a:ln w="12700">
              <a:solidFill>
                <a:srgbClr val="C0C0C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C0C0C0"/>
              </a:solidFill>
              <a:ln>
                <a:solidFill>
                  <a:srgbClr val="C0C0C0"/>
                </a:solidFill>
              </a:ln>
            </c:spPr>
          </c:marker>
          <c:val>
            <c:numRef>
              <c:f>'Report Card'!$S$10:$S$39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3"/>
          <c:order val="3"/>
          <c:tx>
            <c:v>Your Goal</c:v>
          </c:tx>
          <c:extLst>
            <c:ext xmlns:c14="http://schemas.microsoft.com/office/drawing/2007/8/2/chart" uri="{6F2FDCE9-48DA-4B69-8628-5D25D57E5C99}">
              <c14:invertSolidFillFmt>
                <c14:spPr>
                  <a:solidFill>
                    <a:srgbClr val="000000"/>
                  </a:solidFill>
                </c14:spPr>
              </c14:invertSolidFillFmt>
            </c:ext>
          </c:extLst>
          <c:val>
            <c:numRef>
              <c:f>'Report Card'!$R$10:$R$39</c:f>
              <c:numCache>
                <c:ptCount val="30"/>
                <c:pt idx="0">
                  <c:v>1750</c:v>
                </c:pt>
                <c:pt idx="1">
                  <c:v>3500</c:v>
                </c:pt>
                <c:pt idx="2">
                  <c:v>5250</c:v>
                </c:pt>
                <c:pt idx="3">
                  <c:v>7000</c:v>
                </c:pt>
                <c:pt idx="4">
                  <c:v>8750</c:v>
                </c:pt>
                <c:pt idx="5">
                  <c:v>10500</c:v>
                </c:pt>
                <c:pt idx="6">
                  <c:v>12250</c:v>
                </c:pt>
                <c:pt idx="7">
                  <c:v>14000</c:v>
                </c:pt>
                <c:pt idx="8">
                  <c:v>15750</c:v>
                </c:pt>
                <c:pt idx="9">
                  <c:v>17500</c:v>
                </c:pt>
                <c:pt idx="10">
                  <c:v>19250</c:v>
                </c:pt>
                <c:pt idx="11">
                  <c:v>21000</c:v>
                </c:pt>
                <c:pt idx="12">
                  <c:v>22750</c:v>
                </c:pt>
                <c:pt idx="13">
                  <c:v>24500</c:v>
                </c:pt>
                <c:pt idx="14">
                  <c:v>26250</c:v>
                </c:pt>
                <c:pt idx="15">
                  <c:v>28000</c:v>
                </c:pt>
                <c:pt idx="16">
                  <c:v>29750</c:v>
                </c:pt>
                <c:pt idx="17">
                  <c:v>31500</c:v>
                </c:pt>
                <c:pt idx="18">
                  <c:v>33250</c:v>
                </c:pt>
                <c:pt idx="19">
                  <c:v>35000</c:v>
                </c:pt>
                <c:pt idx="20">
                  <c:v>36750</c:v>
                </c:pt>
                <c:pt idx="21">
                  <c:v>38500</c:v>
                </c:pt>
                <c:pt idx="22">
                  <c:v>40250</c:v>
                </c:pt>
                <c:pt idx="23">
                  <c:v>42000</c:v>
                </c:pt>
                <c:pt idx="24">
                  <c:v>43750</c:v>
                </c:pt>
                <c:pt idx="25">
                  <c:v>45500</c:v>
                </c:pt>
                <c:pt idx="26">
                  <c:v>47250</c:v>
                </c:pt>
                <c:pt idx="27">
                  <c:v>49000</c:v>
                </c:pt>
                <c:pt idx="28">
                  <c:v>50750</c:v>
                </c:pt>
                <c:pt idx="29">
                  <c:v>52500</c:v>
                </c:pt>
              </c:numCache>
            </c:numRef>
          </c:val>
          <c:smooth val="0"/>
        </c:ser>
        <c:ser>
          <c:idx val="4"/>
          <c:order val="4"/>
          <c:tx>
            <c:v>Minimum</c:v>
          </c:tx>
          <c:extLst>
            <c:ext xmlns:c14="http://schemas.microsoft.com/office/drawing/2007/8/2/chart" uri="{6F2FDCE9-48DA-4B69-8628-5D25D57E5C99}">
              <c14:invertSolidFillFmt>
                <c14:spPr>
                  <a:solidFill>
                    <a:srgbClr val="000000"/>
                  </a:solidFill>
                </c14:spPr>
              </c14:invertSolidFillFmt>
            </c:ext>
          </c:extLst>
          <c:val>
            <c:numRef>
              <c:f>'Report Card'!$Q$10:$Q$39</c:f>
              <c:numCache>
                <c:ptCount val="30"/>
                <c:pt idx="0">
                  <c:v>1666</c:v>
                </c:pt>
                <c:pt idx="1">
                  <c:v>3333</c:v>
                </c:pt>
                <c:pt idx="2">
                  <c:v>5000</c:v>
                </c:pt>
                <c:pt idx="3">
                  <c:v>6666</c:v>
                </c:pt>
                <c:pt idx="4">
                  <c:v>8333</c:v>
                </c:pt>
                <c:pt idx="5">
                  <c:v>10000</c:v>
                </c:pt>
                <c:pt idx="6">
                  <c:v>11666</c:v>
                </c:pt>
                <c:pt idx="7">
                  <c:v>13333</c:v>
                </c:pt>
                <c:pt idx="8">
                  <c:v>15000</c:v>
                </c:pt>
                <c:pt idx="9">
                  <c:v>16666</c:v>
                </c:pt>
                <c:pt idx="10">
                  <c:v>18333</c:v>
                </c:pt>
                <c:pt idx="11">
                  <c:v>20000</c:v>
                </c:pt>
                <c:pt idx="12">
                  <c:v>21666</c:v>
                </c:pt>
                <c:pt idx="13">
                  <c:v>23333</c:v>
                </c:pt>
                <c:pt idx="14">
                  <c:v>25000</c:v>
                </c:pt>
                <c:pt idx="15">
                  <c:v>26666</c:v>
                </c:pt>
                <c:pt idx="16">
                  <c:v>28333</c:v>
                </c:pt>
                <c:pt idx="17">
                  <c:v>30000</c:v>
                </c:pt>
                <c:pt idx="18">
                  <c:v>31666</c:v>
                </c:pt>
                <c:pt idx="19">
                  <c:v>33333</c:v>
                </c:pt>
                <c:pt idx="20">
                  <c:v>35000</c:v>
                </c:pt>
                <c:pt idx="21">
                  <c:v>36666</c:v>
                </c:pt>
                <c:pt idx="22">
                  <c:v>38333</c:v>
                </c:pt>
                <c:pt idx="23">
                  <c:v>40000</c:v>
                </c:pt>
                <c:pt idx="24">
                  <c:v>41666</c:v>
                </c:pt>
                <c:pt idx="25">
                  <c:v>43333</c:v>
                </c:pt>
                <c:pt idx="26">
                  <c:v>45000</c:v>
                </c:pt>
                <c:pt idx="27">
                  <c:v>46666</c:v>
                </c:pt>
                <c:pt idx="28">
                  <c:v>48333</c:v>
                </c:pt>
                <c:pt idx="29">
                  <c:v>50000</c:v>
                </c:pt>
              </c:numCache>
            </c:numRef>
          </c:val>
          <c:smooth val="0"/>
        </c:ser>
        <c:marker val="1"/>
        <c:axId val="53975544"/>
        <c:axId val="16017849"/>
      </c:lineChart>
      <c:dateAx>
        <c:axId val="53975544"/>
        <c:scaling>
          <c:orientation val="minMax"/>
        </c:scaling>
        <c:axPos val="b"/>
        <c:title>
          <c:tx>
            <c:rich>
              <a:bodyPr vert="horz" rot="0" anchor="ctr"/>
              <a:lstStyle/>
              <a:p>
                <a:pPr algn="ctr">
                  <a:defRPr/>
                </a:pPr>
                <a:r>
                  <a:rPr lang="en-US" cap="none" sz="1125" b="1" i="0" u="none" baseline="0">
                    <a:latin typeface="Arial"/>
                    <a:ea typeface="Arial"/>
                    <a:cs typeface="Arial"/>
                  </a:rPr>
                  <a:t>Date</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000" b="0" i="0" u="none" baseline="0"/>
            </a:pPr>
          </a:p>
        </c:txPr>
        <c:crossAx val="16017849"/>
        <c:crosses val="autoZero"/>
        <c:auto val="0"/>
        <c:noMultiLvlLbl val="0"/>
      </c:dateAx>
      <c:valAx>
        <c:axId val="16017849"/>
        <c:scaling>
          <c:orientation val="minMax"/>
        </c:scaling>
        <c:axPos val="l"/>
        <c:title>
          <c:tx>
            <c:rich>
              <a:bodyPr vert="horz" rot="-5400000" anchor="ctr"/>
              <a:lstStyle/>
              <a:p>
                <a:pPr algn="ctr">
                  <a:defRPr/>
                </a:pPr>
                <a:r>
                  <a:rPr lang="en-US" cap="none" sz="1125" b="1" i="0" u="none" baseline="0"/>
                  <a:t>Number of Words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3975544"/>
        <c:crossesAt val="1"/>
        <c:crossBetween val="between"/>
        <c:dispUnits/>
      </c:valAx>
      <c:spPr>
        <a:solidFill>
          <a:srgbClr val="FFFFFF"/>
        </a:solidFill>
        <a:ln w="12700">
          <a:solidFill>
            <a:srgbClr val="FFFFFF"/>
          </a:solidFill>
        </a:ln>
      </c:spPr>
    </c:plotArea>
    <c:legend>
      <c:legendPos val="t"/>
      <c:layout>
        <c:manualLayout>
          <c:xMode val="edge"/>
          <c:yMode val="edge"/>
          <c:x val="0.21925"/>
          <c:y val="0.09475"/>
        </c:manualLayout>
      </c:layout>
      <c:overlay val="0"/>
      <c:txPr>
        <a:bodyPr vert="horz" rot="0"/>
        <a:lstStyle/>
        <a:p>
          <a:pPr>
            <a:defRPr lang="en-US" cap="none" sz="900" b="0" i="0" u="none" baseline="0"/>
          </a:pPr>
        </a:p>
      </c:txPr>
    </c:legend>
    <c:plotVisOnly val="0"/>
    <c:dispBlanksAs val="gap"/>
    <c:showDLblsOverMax val="0"/>
  </c:chart>
  <c:spPr>
    <a:noFill/>
    <a:ln>
      <a:noFill/>
    </a:ln>
  </c:spPr>
  <c:txPr>
    <a:bodyPr vert="horz" rot="0"/>
    <a:lstStyle/>
    <a:p>
      <a:pPr>
        <a:defRPr lang="en-US" cap="none" sz="14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Morale Chart</a:t>
            </a:r>
          </a:p>
        </c:rich>
      </c:tx>
      <c:layout/>
      <c:spPr>
        <a:noFill/>
        <a:ln>
          <a:noFill/>
        </a:ln>
      </c:spPr>
    </c:title>
    <c:plotArea>
      <c:layout>
        <c:manualLayout>
          <c:xMode val="edge"/>
          <c:yMode val="edge"/>
          <c:x val="0.04575"/>
          <c:y val="0.16525"/>
          <c:w val="0.9445"/>
          <c:h val="0.77725"/>
        </c:manualLayout>
      </c:layout>
      <c:lineChart>
        <c:grouping val="standard"/>
        <c:varyColors val="0"/>
        <c:ser>
          <c:idx val="0"/>
          <c:order val="0"/>
          <c:tx>
            <c:strRef>
              <c:f>'Report Card'!$N$8:$N$9</c:f>
              <c:strCache>
                <c:ptCount val="1"/>
                <c:pt idx="0">
                  <c:v>Your Morale (optional) (1=bad,10=good)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'Report Card'!$A$10:$A$39</c:f>
              <c:strCache>
                <c:ptCount val="30"/>
                <c:pt idx="0">
                  <c:v>38657</c:v>
                </c:pt>
                <c:pt idx="1">
                  <c:v>38658</c:v>
                </c:pt>
                <c:pt idx="2">
                  <c:v>38659</c:v>
                </c:pt>
                <c:pt idx="3">
                  <c:v>38660</c:v>
                </c:pt>
                <c:pt idx="4">
                  <c:v>38661</c:v>
                </c:pt>
                <c:pt idx="5">
                  <c:v>38662</c:v>
                </c:pt>
                <c:pt idx="6">
                  <c:v>38663</c:v>
                </c:pt>
                <c:pt idx="7">
                  <c:v>38664</c:v>
                </c:pt>
                <c:pt idx="8">
                  <c:v>38665</c:v>
                </c:pt>
                <c:pt idx="9">
                  <c:v>38666</c:v>
                </c:pt>
                <c:pt idx="10">
                  <c:v>38667</c:v>
                </c:pt>
                <c:pt idx="11">
                  <c:v>38668</c:v>
                </c:pt>
                <c:pt idx="12">
                  <c:v>38669</c:v>
                </c:pt>
                <c:pt idx="13">
                  <c:v>38670</c:v>
                </c:pt>
                <c:pt idx="14">
                  <c:v>38671</c:v>
                </c:pt>
                <c:pt idx="15">
                  <c:v>38672</c:v>
                </c:pt>
                <c:pt idx="16">
                  <c:v>38673</c:v>
                </c:pt>
                <c:pt idx="17">
                  <c:v>38674</c:v>
                </c:pt>
                <c:pt idx="18">
                  <c:v>38675</c:v>
                </c:pt>
                <c:pt idx="19">
                  <c:v>38676</c:v>
                </c:pt>
                <c:pt idx="20">
                  <c:v>38677</c:v>
                </c:pt>
                <c:pt idx="21">
                  <c:v>38678</c:v>
                </c:pt>
                <c:pt idx="22">
                  <c:v>38679</c:v>
                </c:pt>
                <c:pt idx="23">
                  <c:v>38680</c:v>
                </c:pt>
                <c:pt idx="24">
                  <c:v>38681</c:v>
                </c:pt>
                <c:pt idx="25">
                  <c:v>38682</c:v>
                </c:pt>
                <c:pt idx="26">
                  <c:v>38683</c:v>
                </c:pt>
                <c:pt idx="27">
                  <c:v>38684</c:v>
                </c:pt>
                <c:pt idx="28">
                  <c:v>38685</c:v>
                </c:pt>
                <c:pt idx="29">
                  <c:v>38686</c:v>
                </c:pt>
              </c:strCache>
            </c:strRef>
          </c:cat>
          <c:val>
            <c:numRef>
              <c:f>'Report Card'!$N$10:$N$39</c:f>
              <c:numCache>
                <c:ptCount val="30"/>
                <c:pt idx="0">
                  <c:v>10</c:v>
                </c:pt>
              </c:numCache>
            </c:numRef>
          </c:val>
          <c:smooth val="0"/>
        </c:ser>
        <c:axId val="9942914"/>
        <c:axId val="22377363"/>
      </c:lineChart>
      <c:dateAx>
        <c:axId val="9942914"/>
        <c:scaling>
          <c:orientation val="minMax"/>
        </c:scaling>
        <c:axPos val="b"/>
        <c:title>
          <c:tx>
            <c:rich>
              <a:bodyPr vert="horz" rot="0" anchor="ctr"/>
              <a:lstStyle/>
              <a:p>
                <a:pPr algn="ctr">
                  <a:defRPr/>
                </a:pPr>
                <a:r>
                  <a:rPr lang="en-US" cap="none" sz="925" b="1" i="0" u="none" baseline="0">
                    <a:latin typeface="Arial"/>
                    <a:ea typeface="Arial"/>
                    <a:cs typeface="Arial"/>
                  </a:rPr>
                  <a:t>Date</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800" b="0" i="0" u="none" baseline="0"/>
            </a:pPr>
          </a:p>
        </c:txPr>
        <c:crossAx val="22377363"/>
        <c:crosses val="autoZero"/>
        <c:auto val="0"/>
        <c:noMultiLvlLbl val="0"/>
      </c:dateAx>
      <c:valAx>
        <c:axId val="22377363"/>
        <c:scaling>
          <c:orientation val="minMax"/>
          <c:max val="10"/>
        </c:scaling>
        <c:axPos val="l"/>
        <c:title>
          <c:tx>
            <c:rich>
              <a:bodyPr vert="horz" rot="-5400000" anchor="ctr"/>
              <a:lstStyle/>
              <a:p>
                <a:pPr algn="ctr">
                  <a:defRPr/>
                </a:pPr>
                <a:r>
                  <a:rPr lang="en-US" cap="none" sz="1200" b="1" i="0" u="none" baseline="0"/>
                  <a:t>Moral (1-10)</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pPr>
          </a:p>
        </c:txPr>
        <c:crossAx val="9942914"/>
        <c:crossesAt val="1"/>
        <c:crossBetween val="between"/>
        <c:dispUnits/>
        <c:majorUnit val="2"/>
        <c:minorUnit val="1"/>
      </c:valAx>
      <c:spPr>
        <a:solidFill>
          <a:srgbClr val="FFFFFF"/>
        </a:solidFill>
        <a:ln w="12700">
          <a:solidFill>
            <a:srgbClr val="FFFFFF"/>
          </a:solidFill>
        </a:ln>
      </c:spPr>
    </c:plotArea>
    <c:legend>
      <c:legendPos val="t"/>
      <c:layout>
        <c:manualLayout>
          <c:xMode val="edge"/>
          <c:yMode val="edge"/>
          <c:x val="0.306"/>
          <c:y val="0.0895"/>
          <c:w val="0.4475"/>
          <c:h val="0.0472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2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pageSetup horizontalDpi="300" verticalDpi="3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pageSetup horizontalDpi="300" verticalDpi="3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3</xdr:row>
      <xdr:rowOff>0</xdr:rowOff>
    </xdr:from>
    <xdr:to>
      <xdr:col>14</xdr:col>
      <xdr:colOff>457200</xdr:colOff>
      <xdr:row>5</xdr:row>
      <xdr:rowOff>1914525</xdr:rowOff>
    </xdr:to>
    <xdr:graphicFrame>
      <xdr:nvGraphicFramePr>
        <xdr:cNvPr id="1" name="Chart 13"/>
        <xdr:cNvGraphicFramePr/>
      </xdr:nvGraphicFramePr>
      <xdr:xfrm>
        <a:off x="3533775" y="923925"/>
        <a:ext cx="6781800" cy="2333625"/>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5</xdr:row>
      <xdr:rowOff>114300</xdr:rowOff>
    </xdr:from>
    <xdr:to>
      <xdr:col>4</xdr:col>
      <xdr:colOff>0</xdr:colOff>
      <xdr:row>5</xdr:row>
      <xdr:rowOff>1895475</xdr:rowOff>
    </xdr:to>
    <xdr:graphicFrame>
      <xdr:nvGraphicFramePr>
        <xdr:cNvPr id="2" name="Chart 22"/>
        <xdr:cNvGraphicFramePr/>
      </xdr:nvGraphicFramePr>
      <xdr:xfrm>
        <a:off x="419100" y="1457325"/>
        <a:ext cx="3009900" cy="17811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63100" cy="5524500"/>
    <xdr:graphicFrame>
      <xdr:nvGraphicFramePr>
        <xdr:cNvPr id="1" name="Shape 1025"/>
        <xdr:cNvGraphicFramePr/>
      </xdr:nvGraphicFramePr>
      <xdr:xfrm>
        <a:off x="0" y="0"/>
        <a:ext cx="9563100" cy="55245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715500" cy="5524500"/>
    <xdr:graphicFrame>
      <xdr:nvGraphicFramePr>
        <xdr:cNvPr id="1" name="Shape 1025"/>
        <xdr:cNvGraphicFramePr/>
      </xdr:nvGraphicFramePr>
      <xdr:xfrm>
        <a:off x="0" y="0"/>
        <a:ext cx="9715500" cy="55245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ockerybird.com/index.cgi?node=Sister+Cities"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52"/>
  <sheetViews>
    <sheetView tabSelected="1" zoomScale="75" zoomScaleNormal="75" workbookViewId="0" topLeftCell="A1">
      <selection activeCell="A52" sqref="A52:N52"/>
    </sheetView>
  </sheetViews>
  <sheetFormatPr defaultColWidth="9.140625" defaultRowHeight="12.75"/>
  <cols>
    <col min="1" max="1" width="6.00390625" style="19" bestFit="1" customWidth="1"/>
    <col min="2" max="2" width="18.421875" style="20" bestFit="1" customWidth="1"/>
    <col min="3" max="3" width="12.421875" style="20" customWidth="1"/>
    <col min="4" max="4" width="14.57421875" style="21" bestFit="1" customWidth="1"/>
    <col min="5" max="5" width="8.8515625" style="21" customWidth="1"/>
    <col min="6" max="6" width="9.57421875" style="22" bestFit="1" customWidth="1"/>
    <col min="7" max="7" width="8.8515625" style="22" hidden="1" customWidth="1"/>
    <col min="8" max="8" width="9.28125" style="23" bestFit="1" customWidth="1"/>
    <col min="9" max="9" width="9.140625" style="24" customWidth="1"/>
    <col min="10" max="10" width="9.421875" style="25" customWidth="1"/>
    <col min="11" max="11" width="18.8515625" style="26" bestFit="1" customWidth="1"/>
    <col min="12" max="12" width="8.28125" style="26" bestFit="1" customWidth="1"/>
    <col min="13" max="13" width="10.140625" style="26" bestFit="1" customWidth="1"/>
    <col min="14" max="14" width="12.8515625" style="26" bestFit="1" customWidth="1"/>
    <col min="15" max="15" width="32.7109375" style="22" customWidth="1"/>
    <col min="16" max="16" width="9.140625" style="22" hidden="1" customWidth="1"/>
    <col min="17" max="17" width="9.00390625" style="22" hidden="1" customWidth="1"/>
    <col min="18" max="18" width="8.8515625" style="22" hidden="1" customWidth="1"/>
    <col min="19" max="19" width="10.28125" style="22" hidden="1" customWidth="1"/>
    <col min="20" max="16384" width="9.140625" style="22" customWidth="1"/>
  </cols>
  <sheetData>
    <row r="1" spans="1:15" s="1" customFormat="1" ht="19.5" customHeight="1">
      <c r="A1" s="98" t="s">
        <v>48</v>
      </c>
      <c r="B1" s="99"/>
      <c r="C1" s="99"/>
      <c r="D1" s="99"/>
      <c r="E1" s="99"/>
      <c r="F1" s="99"/>
      <c r="G1" s="99"/>
      <c r="H1" s="99"/>
      <c r="I1" s="99"/>
      <c r="J1" s="99"/>
      <c r="K1" s="99"/>
      <c r="L1" s="99"/>
      <c r="M1" s="99"/>
      <c r="N1" s="99"/>
      <c r="O1" s="99"/>
    </row>
    <row r="2" spans="1:15" s="2" customFormat="1" ht="39.75" customHeight="1">
      <c r="A2" s="105" t="s">
        <v>27</v>
      </c>
      <c r="B2" s="106"/>
      <c r="C2" s="106"/>
      <c r="D2" s="106"/>
      <c r="E2" s="106"/>
      <c r="F2" s="106"/>
      <c r="G2" s="106"/>
      <c r="H2" s="106"/>
      <c r="I2" s="106"/>
      <c r="J2" s="106"/>
      <c r="K2" s="106"/>
      <c r="L2" s="106"/>
      <c r="M2" s="106"/>
      <c r="N2" s="106"/>
      <c r="O2" s="41"/>
    </row>
    <row r="3" spans="1:15" s="2" customFormat="1" ht="13.5">
      <c r="A3" s="40"/>
      <c r="B3" s="41"/>
      <c r="C3" s="41"/>
      <c r="D3" s="41"/>
      <c r="E3" s="41"/>
      <c r="F3" s="41"/>
      <c r="G3" s="41"/>
      <c r="H3" s="41"/>
      <c r="I3" s="41"/>
      <c r="J3" s="41"/>
      <c r="K3" s="41"/>
      <c r="L3" s="41"/>
      <c r="M3" s="41"/>
      <c r="N3" s="41"/>
      <c r="O3" s="41"/>
    </row>
    <row r="4" spans="1:14" s="45" customFormat="1" ht="16.5">
      <c r="A4" s="42"/>
      <c r="B4" s="102" t="s">
        <v>22</v>
      </c>
      <c r="C4" s="103"/>
      <c r="D4" s="104"/>
      <c r="E4" s="67"/>
      <c r="F4" s="50"/>
      <c r="H4" s="46"/>
      <c r="I4" s="47"/>
      <c r="J4" s="48"/>
      <c r="K4" s="49"/>
      <c r="L4" s="49"/>
      <c r="M4" s="49"/>
      <c r="N4" s="49"/>
    </row>
    <row r="5" spans="1:14" s="45" customFormat="1" ht="16.5">
      <c r="A5" s="42"/>
      <c r="B5" s="51" t="s">
        <v>18</v>
      </c>
      <c r="C5" s="107"/>
      <c r="D5" s="108"/>
      <c r="E5" s="66"/>
      <c r="H5" s="46"/>
      <c r="I5" s="47"/>
      <c r="J5" s="48"/>
      <c r="K5" s="49"/>
      <c r="L5" s="49"/>
      <c r="M5" s="49"/>
      <c r="N5" s="49"/>
    </row>
    <row r="6" spans="1:14" s="45" customFormat="1" ht="175.5" customHeight="1" thickBot="1">
      <c r="A6" s="42"/>
      <c r="B6" s="43"/>
      <c r="C6" s="43"/>
      <c r="D6" s="44"/>
      <c r="E6" s="44"/>
      <c r="H6" s="46"/>
      <c r="I6" s="47"/>
      <c r="J6" s="48"/>
      <c r="K6" s="49"/>
      <c r="L6" s="49"/>
      <c r="M6" s="49"/>
      <c r="N6" s="49"/>
    </row>
    <row r="7" spans="1:15" s="54" customFormat="1" ht="15.75" customHeight="1" thickBot="1">
      <c r="A7" s="52"/>
      <c r="B7" s="53" t="s">
        <v>12</v>
      </c>
      <c r="C7" s="53"/>
      <c r="D7" s="100" t="e">
        <f ca="1">IF(A10&lt;=NOW(),IF(ISNUMBER(B42),IF(B42&gt;50000,"You're done!",IF((H42&gt;1667),"You're on track to complete on time.","You're falling a little behind.  But don't worry, just try to write "&amp;INT(M42)&amp;" words a day and you'll still make it.")),""),"NaNoWriMo begins in "&amp;INT(A10-NOW())&amp;" days.  When it starts, this bar will give you a quick report on your progress so far.")</f>
        <v>#VALUE!</v>
      </c>
      <c r="E7" s="100"/>
      <c r="F7" s="101"/>
      <c r="G7" s="101"/>
      <c r="H7" s="101"/>
      <c r="I7" s="101"/>
      <c r="J7" s="101"/>
      <c r="K7" s="101"/>
      <c r="L7" s="101"/>
      <c r="M7" s="101"/>
      <c r="N7" s="101"/>
      <c r="O7" s="101"/>
    </row>
    <row r="8" spans="1:19" s="6" customFormat="1" ht="29.25" customHeight="1">
      <c r="A8" s="3" t="s">
        <v>0</v>
      </c>
      <c r="B8" s="4" t="s">
        <v>2</v>
      </c>
      <c r="C8" s="4" t="s">
        <v>28</v>
      </c>
      <c r="D8" s="5" t="s">
        <v>1</v>
      </c>
      <c r="E8" s="5" t="s">
        <v>29</v>
      </c>
      <c r="F8" s="6" t="s">
        <v>3</v>
      </c>
      <c r="G8" s="6" t="s">
        <v>4</v>
      </c>
      <c r="H8" s="7" t="s">
        <v>5</v>
      </c>
      <c r="I8" s="6" t="s">
        <v>6</v>
      </c>
      <c r="J8" s="8" t="s">
        <v>7</v>
      </c>
      <c r="K8" s="9" t="s">
        <v>8</v>
      </c>
      <c r="L8" s="9" t="s">
        <v>25</v>
      </c>
      <c r="M8" s="9" t="s">
        <v>32</v>
      </c>
      <c r="N8" s="30" t="s">
        <v>17</v>
      </c>
      <c r="O8" s="10" t="s">
        <v>16</v>
      </c>
      <c r="P8" s="6" t="s">
        <v>0</v>
      </c>
      <c r="Q8" s="6" t="s">
        <v>19</v>
      </c>
      <c r="R8" s="11" t="s">
        <v>20</v>
      </c>
      <c r="S8" s="6" t="s">
        <v>21</v>
      </c>
    </row>
    <row r="9" spans="1:17" s="36" customFormat="1" ht="22.5">
      <c r="A9" s="31"/>
      <c r="B9" s="32" t="s">
        <v>9</v>
      </c>
      <c r="C9" s="65"/>
      <c r="D9" s="109" t="s">
        <v>10</v>
      </c>
      <c r="E9" s="110"/>
      <c r="F9" s="111"/>
      <c r="G9" s="111"/>
      <c r="H9" s="111"/>
      <c r="I9" s="111"/>
      <c r="J9" s="111"/>
      <c r="K9" s="111"/>
      <c r="L9" s="111"/>
      <c r="M9" s="112"/>
      <c r="N9" s="33" t="s">
        <v>13</v>
      </c>
      <c r="O9" s="34" t="s">
        <v>11</v>
      </c>
      <c r="P9" s="35"/>
      <c r="Q9" s="35"/>
    </row>
    <row r="10" spans="1:19" s="18" customFormat="1" ht="15">
      <c r="A10" s="12">
        <v>38657</v>
      </c>
      <c r="B10" s="55"/>
      <c r="C10" s="69"/>
      <c r="D10" s="13">
        <f>IF(ISNUMBER(B10),B10,"")</f>
      </c>
      <c r="E10" s="13">
        <f>IF(ISNUMBER(B10),IF(ISNUMBER(C10),INT(D10/C10),""),"")</f>
      </c>
      <c r="F10" s="13">
        <f aca="true" t="shared" si="0" ref="F10:F33">IF(ISNUMBER(B10),IF((50000-B10)&gt;0,(50000-B10),""),"")</f>
      </c>
      <c r="G10" s="14">
        <v>29</v>
      </c>
      <c r="H10" s="13">
        <f>IF(ISNUMBER(B10),SUM(D10/-(G10-30)),"")</f>
      </c>
      <c r="I10" s="15">
        <f>IF(ISNUMBER(B10),SUM(F10/(G10+1)),"")</f>
      </c>
      <c r="J10" s="16">
        <f>IF(ISNUMBER(B10),0%,"")</f>
      </c>
      <c r="K10" s="17">
        <f aca="true" t="shared" si="1" ref="K10:K33">IF(ISNUMBER(B10),IF(ISNUMBER(F10),(A10+(F10/H10)),""),"")</f>
      </c>
      <c r="L10" s="16">
        <f>IF(ISNUMBER(B10),B10/50000,"")</f>
      </c>
      <c r="M10" s="68">
        <f>IF(ISNUMBER(B10),IF(ISNUMBER(C10),INT(F10/$J$42),""),"")</f>
      </c>
      <c r="N10" s="37">
        <v>10</v>
      </c>
      <c r="O10" s="29"/>
      <c r="P10" s="18">
        <v>1</v>
      </c>
      <c r="Q10" s="18">
        <f aca="true" t="shared" si="2" ref="Q10:Q38">INT((50000/30)*P10)</f>
        <v>1666</v>
      </c>
      <c r="R10" s="18">
        <f>IF(ISNUMBER(C5),INT(C5*P10),"")</f>
      </c>
      <c r="S10" s="18">
        <f>IF(ISNUMBER(H42),IF(H42&gt;0,P10*H42,""),"")</f>
      </c>
    </row>
    <row r="11" spans="1:19" s="18" customFormat="1" ht="15">
      <c r="A11" s="12">
        <v>38658</v>
      </c>
      <c r="B11" s="55"/>
      <c r="C11" s="69"/>
      <c r="D11" s="13">
        <f>IF(ISNUMBER(B11),(B11-B10),"")</f>
      </c>
      <c r="E11" s="13">
        <f aca="true" t="shared" si="3" ref="E11:E39">IF(ISNUMBER(B11),IF(ISNUMBER(C11),INT(D11/C11),""),"")</f>
      </c>
      <c r="F11" s="13">
        <f t="shared" si="0"/>
      </c>
      <c r="G11" s="14">
        <v>28</v>
      </c>
      <c r="H11" s="13">
        <f aca="true" t="shared" si="4" ref="H11:H39">IF(ISNUMBER(B11),(B11/P11),"")</f>
      </c>
      <c r="I11" s="15">
        <f aca="true" t="shared" si="5" ref="I11:I34">IF(ISNUMBER(B11),IF(ISNUMBER(F11),IF((F11&gt;0),(F11/(G11+1)),"0"),""),"")</f>
      </c>
      <c r="J11" s="16">
        <f>IF(ISNUMBER(B11),IF(ISNUMBER(H10),IF(ISNUMBER(H11),((H11-H10)/H11),""),""),"")</f>
      </c>
      <c r="K11" s="17">
        <f t="shared" si="1"/>
      </c>
      <c r="L11" s="16">
        <f aca="true" t="shared" si="6" ref="L11:L39">IF(ISNUMBER(B11),B11/50000,"")</f>
      </c>
      <c r="M11" s="68">
        <f aca="true" t="shared" si="7" ref="M11:M39">IF(ISNUMBER(B11),IF(ISNUMBER(C11),INT(F11/$J$42),""),"")</f>
      </c>
      <c r="N11" s="37"/>
      <c r="O11" s="29"/>
      <c r="P11" s="18">
        <v>2</v>
      </c>
      <c r="Q11" s="18">
        <f t="shared" si="2"/>
        <v>3333</v>
      </c>
      <c r="R11" s="18">
        <f>IF(ISNUMBER(C5),INT(C5*P11),"")</f>
      </c>
      <c r="S11" s="18">
        <f>IF(ISNUMBER(H42),IF(H42&gt;0,P11*H42,""),"")</f>
      </c>
    </row>
    <row r="12" spans="1:19" s="18" customFormat="1" ht="15">
      <c r="A12" s="12">
        <v>38659</v>
      </c>
      <c r="B12" s="55"/>
      <c r="C12" s="69"/>
      <c r="D12" s="13">
        <f aca="true" t="shared" si="8" ref="D12:D39">IF(ISNUMBER(B12),(B12-B11),"")</f>
      </c>
      <c r="E12" s="13">
        <f t="shared" si="3"/>
      </c>
      <c r="F12" s="13">
        <f t="shared" si="0"/>
      </c>
      <c r="G12" s="14">
        <v>27</v>
      </c>
      <c r="H12" s="13">
        <f t="shared" si="4"/>
      </c>
      <c r="I12" s="15">
        <f t="shared" si="5"/>
      </c>
      <c r="J12" s="16">
        <f>IF(ISNUMBER(B12),IF(ISNUMBER(H11),IF(ISNUMBER(H12),((H12-H11)/H12),""),""),"")</f>
      </c>
      <c r="K12" s="17">
        <f t="shared" si="1"/>
      </c>
      <c r="L12" s="16">
        <f t="shared" si="6"/>
      </c>
      <c r="M12" s="68">
        <f t="shared" si="7"/>
      </c>
      <c r="N12" s="37"/>
      <c r="O12" s="29"/>
      <c r="P12" s="18">
        <v>3</v>
      </c>
      <c r="Q12" s="18">
        <f t="shared" si="2"/>
        <v>5000</v>
      </c>
      <c r="R12" s="18">
        <f>IF(ISNUMBER(C5),INT(C5*P12),"")</f>
      </c>
      <c r="S12" s="18">
        <f>IF(ISNUMBER(H42),IF(H42&gt;0,P12*H42,""),"")</f>
      </c>
    </row>
    <row r="13" spans="1:19" s="18" customFormat="1" ht="15">
      <c r="A13" s="12">
        <v>38660</v>
      </c>
      <c r="B13" s="55"/>
      <c r="C13" s="69"/>
      <c r="D13" s="13">
        <f t="shared" si="8"/>
      </c>
      <c r="E13" s="13">
        <f t="shared" si="3"/>
      </c>
      <c r="F13" s="13">
        <f t="shared" si="0"/>
      </c>
      <c r="G13" s="14">
        <v>26</v>
      </c>
      <c r="H13" s="13">
        <f t="shared" si="4"/>
      </c>
      <c r="I13" s="15">
        <f t="shared" si="5"/>
      </c>
      <c r="J13" s="16">
        <f aca="true" t="shared" si="9" ref="J13:J39">IF(ISNUMBER(B13),IF(ISNUMBER(H12),IF(ISNUMBER(H13),((H13-H12)/H13),""),""),"")</f>
      </c>
      <c r="K13" s="17">
        <f t="shared" si="1"/>
      </c>
      <c r="L13" s="16">
        <f t="shared" si="6"/>
      </c>
      <c r="M13" s="68">
        <f t="shared" si="7"/>
      </c>
      <c r="N13" s="37"/>
      <c r="O13" s="29"/>
      <c r="P13" s="18">
        <v>4</v>
      </c>
      <c r="Q13" s="18">
        <f t="shared" si="2"/>
        <v>6666</v>
      </c>
      <c r="R13" s="18">
        <f>IF(ISNUMBER(C5),INT(C5*P13),"")</f>
      </c>
      <c r="S13" s="18">
        <f>IF(ISNUMBER(H42),IF(H42&gt;0,P13*H42,""),"")</f>
      </c>
    </row>
    <row r="14" spans="1:19" s="18" customFormat="1" ht="15">
      <c r="A14" s="12">
        <v>38661</v>
      </c>
      <c r="B14" s="55"/>
      <c r="C14" s="69"/>
      <c r="D14" s="13">
        <f t="shared" si="8"/>
      </c>
      <c r="E14" s="13">
        <f t="shared" si="3"/>
      </c>
      <c r="F14" s="13">
        <f t="shared" si="0"/>
      </c>
      <c r="G14" s="14">
        <v>25</v>
      </c>
      <c r="H14" s="13">
        <f t="shared" si="4"/>
      </c>
      <c r="I14" s="15">
        <f t="shared" si="5"/>
      </c>
      <c r="J14" s="16">
        <f t="shared" si="9"/>
      </c>
      <c r="K14" s="17">
        <f t="shared" si="1"/>
      </c>
      <c r="L14" s="16">
        <f t="shared" si="6"/>
      </c>
      <c r="M14" s="68">
        <f t="shared" si="7"/>
      </c>
      <c r="N14" s="37"/>
      <c r="O14" s="29"/>
      <c r="P14" s="18">
        <v>5</v>
      </c>
      <c r="Q14" s="18">
        <f t="shared" si="2"/>
        <v>8333</v>
      </c>
      <c r="R14" s="18">
        <f>IF(ISNUMBER(C5),INT(C5*P14),"")</f>
      </c>
      <c r="S14" s="18">
        <f>IF(ISNUMBER(H42),IF(H42&gt;0,P14*H42,""),"")</f>
      </c>
    </row>
    <row r="15" spans="1:19" s="18" customFormat="1" ht="15">
      <c r="A15" s="12">
        <v>38662</v>
      </c>
      <c r="B15" s="55"/>
      <c r="C15" s="69"/>
      <c r="D15" s="13">
        <f t="shared" si="8"/>
      </c>
      <c r="E15" s="13">
        <f t="shared" si="3"/>
      </c>
      <c r="F15" s="13">
        <f t="shared" si="0"/>
      </c>
      <c r="G15" s="14">
        <v>24</v>
      </c>
      <c r="H15" s="13">
        <f t="shared" si="4"/>
      </c>
      <c r="I15" s="15">
        <f t="shared" si="5"/>
      </c>
      <c r="J15" s="16">
        <f t="shared" si="9"/>
      </c>
      <c r="K15" s="17">
        <f t="shared" si="1"/>
      </c>
      <c r="L15" s="16">
        <f t="shared" si="6"/>
      </c>
      <c r="M15" s="68">
        <f t="shared" si="7"/>
      </c>
      <c r="N15" s="37"/>
      <c r="O15" s="29"/>
      <c r="P15" s="18">
        <v>6</v>
      </c>
      <c r="Q15" s="18">
        <f t="shared" si="2"/>
        <v>10000</v>
      </c>
      <c r="R15" s="18">
        <f>IF(ISNUMBER(C5),INT(C5*P15),"")</f>
      </c>
      <c r="S15" s="18">
        <f>IF(ISNUMBER(H42),IF(H42&gt;0,P15*H42,""),"")</f>
      </c>
    </row>
    <row r="16" spans="1:19" s="18" customFormat="1" ht="15">
      <c r="A16" s="12">
        <v>38663</v>
      </c>
      <c r="B16" s="55"/>
      <c r="C16" s="69"/>
      <c r="D16" s="13">
        <f t="shared" si="8"/>
      </c>
      <c r="E16" s="13">
        <f t="shared" si="3"/>
      </c>
      <c r="F16" s="13">
        <f t="shared" si="0"/>
      </c>
      <c r="G16" s="14">
        <v>23</v>
      </c>
      <c r="H16" s="13">
        <f t="shared" si="4"/>
      </c>
      <c r="I16" s="15">
        <f t="shared" si="5"/>
      </c>
      <c r="J16" s="16">
        <f t="shared" si="9"/>
      </c>
      <c r="K16" s="17">
        <f t="shared" si="1"/>
      </c>
      <c r="L16" s="16">
        <f t="shared" si="6"/>
      </c>
      <c r="M16" s="68">
        <f t="shared" si="7"/>
      </c>
      <c r="N16" s="37"/>
      <c r="O16" s="29"/>
      <c r="P16" s="18">
        <v>7</v>
      </c>
      <c r="Q16" s="18">
        <f t="shared" si="2"/>
        <v>11666</v>
      </c>
      <c r="R16" s="18">
        <f>IF(ISNUMBER(C5),INT(C5*P16),"")</f>
      </c>
      <c r="S16" s="18">
        <f>IF(ISNUMBER(H42),IF(H42&gt;0,P16*H42,""),"")</f>
      </c>
    </row>
    <row r="17" spans="1:19" s="18" customFormat="1" ht="15">
      <c r="A17" s="12">
        <v>38664</v>
      </c>
      <c r="B17" s="55"/>
      <c r="C17" s="69"/>
      <c r="D17" s="13">
        <f t="shared" si="8"/>
      </c>
      <c r="E17" s="13">
        <f t="shared" si="3"/>
      </c>
      <c r="F17" s="13">
        <f t="shared" si="0"/>
      </c>
      <c r="G17" s="14">
        <v>22</v>
      </c>
      <c r="H17" s="13">
        <f t="shared" si="4"/>
      </c>
      <c r="I17" s="15">
        <f t="shared" si="5"/>
      </c>
      <c r="J17" s="16">
        <f t="shared" si="9"/>
      </c>
      <c r="K17" s="17">
        <f t="shared" si="1"/>
      </c>
      <c r="L17" s="16">
        <f t="shared" si="6"/>
      </c>
      <c r="M17" s="68">
        <f t="shared" si="7"/>
      </c>
      <c r="N17" s="37"/>
      <c r="O17" s="29"/>
      <c r="P17" s="18">
        <v>8</v>
      </c>
      <c r="Q17" s="18">
        <f t="shared" si="2"/>
        <v>13333</v>
      </c>
      <c r="R17" s="18">
        <f>IF(ISNUMBER(C5),INT(C5*P17),"")</f>
      </c>
      <c r="S17" s="18">
        <f>IF(ISNUMBER(H42),IF(H42&gt;0,P17*H42,""),"")</f>
      </c>
    </row>
    <row r="18" spans="1:19" s="18" customFormat="1" ht="15">
      <c r="A18" s="12">
        <v>38665</v>
      </c>
      <c r="B18" s="55"/>
      <c r="C18" s="69"/>
      <c r="D18" s="13">
        <f t="shared" si="8"/>
      </c>
      <c r="E18" s="13">
        <f t="shared" si="3"/>
      </c>
      <c r="F18" s="13">
        <f t="shared" si="0"/>
      </c>
      <c r="G18" s="14">
        <v>21</v>
      </c>
      <c r="H18" s="13">
        <f t="shared" si="4"/>
      </c>
      <c r="I18" s="15">
        <f t="shared" si="5"/>
      </c>
      <c r="J18" s="16">
        <f t="shared" si="9"/>
      </c>
      <c r="K18" s="17">
        <f t="shared" si="1"/>
      </c>
      <c r="L18" s="16">
        <f t="shared" si="6"/>
      </c>
      <c r="M18" s="68">
        <f t="shared" si="7"/>
      </c>
      <c r="N18" s="37"/>
      <c r="O18" s="29"/>
      <c r="P18" s="18">
        <v>9</v>
      </c>
      <c r="Q18" s="18">
        <f t="shared" si="2"/>
        <v>15000</v>
      </c>
      <c r="R18" s="18">
        <f>IF(ISNUMBER(C5),INT(C5*P18),"")</f>
      </c>
      <c r="S18" s="18">
        <f>IF(ISNUMBER(H42),IF(H42&gt;0,P18*H42,""),"")</f>
      </c>
    </row>
    <row r="19" spans="1:19" s="18" customFormat="1" ht="15">
      <c r="A19" s="12">
        <v>38666</v>
      </c>
      <c r="B19" s="55"/>
      <c r="C19" s="69"/>
      <c r="D19" s="13">
        <f t="shared" si="8"/>
      </c>
      <c r="E19" s="13">
        <f t="shared" si="3"/>
      </c>
      <c r="F19" s="13">
        <f t="shared" si="0"/>
      </c>
      <c r="G19" s="14">
        <v>20</v>
      </c>
      <c r="H19" s="13">
        <f t="shared" si="4"/>
      </c>
      <c r="I19" s="15">
        <f t="shared" si="5"/>
      </c>
      <c r="J19" s="16">
        <f t="shared" si="9"/>
      </c>
      <c r="K19" s="17">
        <f t="shared" si="1"/>
      </c>
      <c r="L19" s="16">
        <f t="shared" si="6"/>
      </c>
      <c r="M19" s="68">
        <f t="shared" si="7"/>
      </c>
      <c r="N19" s="37"/>
      <c r="O19" s="29"/>
      <c r="P19" s="18">
        <v>10</v>
      </c>
      <c r="Q19" s="18">
        <f t="shared" si="2"/>
        <v>16666</v>
      </c>
      <c r="R19" s="18">
        <f>IF(ISNUMBER(C5),INT(C5*P19),"")</f>
      </c>
      <c r="S19" s="18">
        <f>IF(ISNUMBER(H42),IF(H42&gt;0,P19*H42,""),"")</f>
      </c>
    </row>
    <row r="20" spans="1:19" s="18" customFormat="1" ht="15">
      <c r="A20" s="12">
        <v>38667</v>
      </c>
      <c r="B20" s="55"/>
      <c r="C20" s="69"/>
      <c r="D20" s="13">
        <f t="shared" si="8"/>
      </c>
      <c r="E20" s="13">
        <f t="shared" si="3"/>
      </c>
      <c r="F20" s="13">
        <f t="shared" si="0"/>
      </c>
      <c r="G20" s="14">
        <v>19</v>
      </c>
      <c r="H20" s="13">
        <f t="shared" si="4"/>
      </c>
      <c r="I20" s="15">
        <f t="shared" si="5"/>
      </c>
      <c r="J20" s="16">
        <f t="shared" si="9"/>
      </c>
      <c r="K20" s="17">
        <f t="shared" si="1"/>
      </c>
      <c r="L20" s="16">
        <f t="shared" si="6"/>
      </c>
      <c r="M20" s="68">
        <f t="shared" si="7"/>
      </c>
      <c r="N20" s="37"/>
      <c r="O20" s="29"/>
      <c r="P20" s="18">
        <v>11</v>
      </c>
      <c r="Q20" s="18">
        <f t="shared" si="2"/>
        <v>18333</v>
      </c>
      <c r="R20" s="18">
        <f>IF(ISNUMBER(C5),INT(C5*P20),"")</f>
      </c>
      <c r="S20" s="18">
        <f>IF(ISNUMBER(H42),IF(H42&gt;0,P20*H42,""),"")</f>
      </c>
    </row>
    <row r="21" spans="1:19" s="18" customFormat="1" ht="15">
      <c r="A21" s="12">
        <v>38668</v>
      </c>
      <c r="B21" s="55"/>
      <c r="C21" s="69"/>
      <c r="D21" s="13">
        <f t="shared" si="8"/>
      </c>
      <c r="E21" s="13">
        <f t="shared" si="3"/>
      </c>
      <c r="F21" s="13">
        <f t="shared" si="0"/>
      </c>
      <c r="G21" s="14">
        <v>18</v>
      </c>
      <c r="H21" s="13">
        <f t="shared" si="4"/>
      </c>
      <c r="I21" s="15">
        <f t="shared" si="5"/>
      </c>
      <c r="J21" s="16">
        <f t="shared" si="9"/>
      </c>
      <c r="K21" s="17">
        <f t="shared" si="1"/>
      </c>
      <c r="L21" s="16">
        <f t="shared" si="6"/>
      </c>
      <c r="M21" s="68">
        <f t="shared" si="7"/>
      </c>
      <c r="N21" s="37"/>
      <c r="O21" s="29"/>
      <c r="P21" s="18">
        <v>12</v>
      </c>
      <c r="Q21" s="18">
        <f t="shared" si="2"/>
        <v>20000</v>
      </c>
      <c r="R21" s="18">
        <f>IF(ISNUMBER(C5),INT(C5*P21),"")</f>
      </c>
      <c r="S21" s="18">
        <f>IF(ISNUMBER(H42),IF(H42&gt;0,P21*H42,""),"")</f>
      </c>
    </row>
    <row r="22" spans="1:19" s="18" customFormat="1" ht="15">
      <c r="A22" s="12">
        <v>38669</v>
      </c>
      <c r="B22" s="55"/>
      <c r="C22" s="69"/>
      <c r="D22" s="13">
        <f t="shared" si="8"/>
      </c>
      <c r="E22" s="13">
        <f t="shared" si="3"/>
      </c>
      <c r="F22" s="13">
        <f t="shared" si="0"/>
      </c>
      <c r="G22" s="14">
        <v>17</v>
      </c>
      <c r="H22" s="13">
        <f t="shared" si="4"/>
      </c>
      <c r="I22" s="15">
        <f t="shared" si="5"/>
      </c>
      <c r="J22" s="16">
        <f t="shared" si="9"/>
      </c>
      <c r="K22" s="17">
        <f t="shared" si="1"/>
      </c>
      <c r="L22" s="16">
        <f t="shared" si="6"/>
      </c>
      <c r="M22" s="68">
        <f t="shared" si="7"/>
      </c>
      <c r="N22" s="37"/>
      <c r="O22" s="29"/>
      <c r="P22" s="18">
        <v>13</v>
      </c>
      <c r="Q22" s="18">
        <f t="shared" si="2"/>
        <v>21666</v>
      </c>
      <c r="R22" s="18">
        <f>IF(ISNUMBER(C5),INT(C5*P22),"")</f>
      </c>
      <c r="S22" s="18">
        <f>IF(ISNUMBER(H42),IF(H42&gt;0,P22*H42,""),"")</f>
      </c>
    </row>
    <row r="23" spans="1:19" s="18" customFormat="1" ht="15">
      <c r="A23" s="12">
        <v>38670</v>
      </c>
      <c r="B23" s="55"/>
      <c r="C23" s="69"/>
      <c r="D23" s="13">
        <f t="shared" si="8"/>
      </c>
      <c r="E23" s="13">
        <f t="shared" si="3"/>
      </c>
      <c r="F23" s="13">
        <f t="shared" si="0"/>
      </c>
      <c r="G23" s="14">
        <v>16</v>
      </c>
      <c r="H23" s="13">
        <f t="shared" si="4"/>
      </c>
      <c r="I23" s="15">
        <f t="shared" si="5"/>
      </c>
      <c r="J23" s="16">
        <f t="shared" si="9"/>
      </c>
      <c r="K23" s="17">
        <f t="shared" si="1"/>
      </c>
      <c r="L23" s="16">
        <f t="shared" si="6"/>
      </c>
      <c r="M23" s="68">
        <f t="shared" si="7"/>
      </c>
      <c r="N23" s="37"/>
      <c r="O23" s="29"/>
      <c r="P23" s="18">
        <v>14</v>
      </c>
      <c r="Q23" s="18">
        <f t="shared" si="2"/>
        <v>23333</v>
      </c>
      <c r="R23" s="18">
        <f>IF(ISNUMBER(C5),INT(C5*P23),"")</f>
      </c>
      <c r="S23" s="18">
        <f>IF(ISNUMBER(H42),IF(H42&gt;0,P23*H42,""),"")</f>
      </c>
    </row>
    <row r="24" spans="1:19" s="18" customFormat="1" ht="15">
      <c r="A24" s="12">
        <v>38671</v>
      </c>
      <c r="B24" s="55"/>
      <c r="C24" s="69"/>
      <c r="D24" s="13">
        <f t="shared" si="8"/>
      </c>
      <c r="E24" s="13">
        <f t="shared" si="3"/>
      </c>
      <c r="F24" s="13">
        <f t="shared" si="0"/>
      </c>
      <c r="G24" s="14">
        <v>15</v>
      </c>
      <c r="H24" s="13">
        <f t="shared" si="4"/>
      </c>
      <c r="I24" s="15">
        <f t="shared" si="5"/>
      </c>
      <c r="J24" s="16">
        <f t="shared" si="9"/>
      </c>
      <c r="K24" s="17">
        <f t="shared" si="1"/>
      </c>
      <c r="L24" s="16">
        <f t="shared" si="6"/>
      </c>
      <c r="M24" s="68">
        <f t="shared" si="7"/>
      </c>
      <c r="N24" s="37"/>
      <c r="O24" s="29"/>
      <c r="P24" s="18">
        <v>15</v>
      </c>
      <c r="Q24" s="18">
        <f t="shared" si="2"/>
        <v>25000</v>
      </c>
      <c r="R24" s="18">
        <f>IF(ISNUMBER(C5),INT(C5*P24),"")</f>
      </c>
      <c r="S24" s="18">
        <f>IF(ISNUMBER(H42),IF(H42&gt;0,P24*H42,""),"")</f>
      </c>
    </row>
    <row r="25" spans="1:19" s="18" customFormat="1" ht="15">
      <c r="A25" s="12">
        <v>38672</v>
      </c>
      <c r="B25" s="55"/>
      <c r="C25" s="69"/>
      <c r="D25" s="13">
        <f t="shared" si="8"/>
      </c>
      <c r="E25" s="13">
        <f t="shared" si="3"/>
      </c>
      <c r="F25" s="13">
        <f t="shared" si="0"/>
      </c>
      <c r="G25" s="14">
        <v>14</v>
      </c>
      <c r="H25" s="13">
        <f t="shared" si="4"/>
      </c>
      <c r="I25" s="15">
        <f t="shared" si="5"/>
      </c>
      <c r="J25" s="16">
        <f t="shared" si="9"/>
      </c>
      <c r="K25" s="17">
        <f t="shared" si="1"/>
      </c>
      <c r="L25" s="16">
        <f t="shared" si="6"/>
      </c>
      <c r="M25" s="68">
        <f t="shared" si="7"/>
      </c>
      <c r="N25" s="37"/>
      <c r="O25" s="29"/>
      <c r="P25" s="18">
        <v>16</v>
      </c>
      <c r="Q25" s="18">
        <f t="shared" si="2"/>
        <v>26666</v>
      </c>
      <c r="R25" s="18">
        <f>IF(ISNUMBER(C5),INT(C5*P25),"")</f>
      </c>
      <c r="S25" s="18">
        <f>IF(ISNUMBER(H42),IF(H42&gt;0,P25*H42,""),"")</f>
      </c>
    </row>
    <row r="26" spans="1:19" s="18" customFormat="1" ht="15">
      <c r="A26" s="12">
        <v>38673</v>
      </c>
      <c r="B26" s="55"/>
      <c r="C26" s="69"/>
      <c r="D26" s="13">
        <f t="shared" si="8"/>
      </c>
      <c r="E26" s="13">
        <f t="shared" si="3"/>
      </c>
      <c r="F26" s="13">
        <f t="shared" si="0"/>
      </c>
      <c r="G26" s="14">
        <v>13</v>
      </c>
      <c r="H26" s="13">
        <f t="shared" si="4"/>
      </c>
      <c r="I26" s="15">
        <f t="shared" si="5"/>
      </c>
      <c r="J26" s="16">
        <f t="shared" si="9"/>
      </c>
      <c r="K26" s="17">
        <f t="shared" si="1"/>
      </c>
      <c r="L26" s="16">
        <f t="shared" si="6"/>
      </c>
      <c r="M26" s="68">
        <f t="shared" si="7"/>
      </c>
      <c r="N26" s="37"/>
      <c r="O26" s="29"/>
      <c r="P26" s="18">
        <v>17</v>
      </c>
      <c r="Q26" s="18">
        <f t="shared" si="2"/>
        <v>28333</v>
      </c>
      <c r="R26" s="18">
        <f>IF(ISNUMBER(C5),INT(C5*P26),"")</f>
      </c>
      <c r="S26" s="18">
        <f>IF(ISNUMBER(H42),IF(H42&gt;0,P26*H42,""),"")</f>
      </c>
    </row>
    <row r="27" spans="1:19" s="18" customFormat="1" ht="15">
      <c r="A27" s="12">
        <v>38674</v>
      </c>
      <c r="B27" s="55"/>
      <c r="C27" s="69"/>
      <c r="D27" s="13">
        <f t="shared" si="8"/>
      </c>
      <c r="E27" s="13">
        <f t="shared" si="3"/>
      </c>
      <c r="F27" s="13">
        <f t="shared" si="0"/>
      </c>
      <c r="G27" s="14">
        <v>12</v>
      </c>
      <c r="H27" s="13">
        <f t="shared" si="4"/>
      </c>
      <c r="I27" s="15">
        <f t="shared" si="5"/>
      </c>
      <c r="J27" s="16">
        <f t="shared" si="9"/>
      </c>
      <c r="K27" s="17">
        <f t="shared" si="1"/>
      </c>
      <c r="L27" s="16">
        <f t="shared" si="6"/>
      </c>
      <c r="M27" s="68">
        <f t="shared" si="7"/>
      </c>
      <c r="N27" s="37"/>
      <c r="O27" s="29"/>
      <c r="P27" s="18">
        <v>18</v>
      </c>
      <c r="Q27" s="18">
        <f t="shared" si="2"/>
        <v>30000</v>
      </c>
      <c r="R27" s="18">
        <f>IF(ISNUMBER(C5),INT(C5*P27),"")</f>
      </c>
      <c r="S27" s="18">
        <f>IF(ISNUMBER(H42),IF(H42&gt;0,P27*H42,""),"")</f>
      </c>
    </row>
    <row r="28" spans="1:19" s="18" customFormat="1" ht="15">
      <c r="A28" s="12">
        <v>38675</v>
      </c>
      <c r="B28" s="55"/>
      <c r="C28" s="69"/>
      <c r="D28" s="13">
        <f t="shared" si="8"/>
      </c>
      <c r="E28" s="13">
        <f t="shared" si="3"/>
      </c>
      <c r="F28" s="13">
        <f t="shared" si="0"/>
      </c>
      <c r="G28" s="14">
        <v>11</v>
      </c>
      <c r="H28" s="13">
        <f t="shared" si="4"/>
      </c>
      <c r="I28" s="15">
        <f t="shared" si="5"/>
      </c>
      <c r="J28" s="16">
        <f t="shared" si="9"/>
      </c>
      <c r="K28" s="17">
        <f t="shared" si="1"/>
      </c>
      <c r="L28" s="16">
        <f t="shared" si="6"/>
      </c>
      <c r="M28" s="68">
        <f t="shared" si="7"/>
      </c>
      <c r="N28" s="37"/>
      <c r="O28" s="29"/>
      <c r="P28" s="18">
        <v>19</v>
      </c>
      <c r="Q28" s="18">
        <f t="shared" si="2"/>
        <v>31666</v>
      </c>
      <c r="R28" s="18">
        <f>IF(ISNUMBER(C5),INT(C5*P28),"")</f>
      </c>
      <c r="S28" s="18">
        <f>IF(ISNUMBER(H42),IF(H42&gt;0,P28*H42,""),"")</f>
      </c>
    </row>
    <row r="29" spans="1:19" s="18" customFormat="1" ht="15">
      <c r="A29" s="12">
        <v>38676</v>
      </c>
      <c r="B29" s="55"/>
      <c r="C29" s="69"/>
      <c r="D29" s="13">
        <f t="shared" si="8"/>
      </c>
      <c r="E29" s="13">
        <f t="shared" si="3"/>
      </c>
      <c r="F29" s="13">
        <f t="shared" si="0"/>
      </c>
      <c r="G29" s="14">
        <v>10</v>
      </c>
      <c r="H29" s="13">
        <f t="shared" si="4"/>
      </c>
      <c r="I29" s="15">
        <f t="shared" si="5"/>
      </c>
      <c r="J29" s="16">
        <f t="shared" si="9"/>
      </c>
      <c r="K29" s="17">
        <f t="shared" si="1"/>
      </c>
      <c r="L29" s="16">
        <f t="shared" si="6"/>
      </c>
      <c r="M29" s="68">
        <f t="shared" si="7"/>
      </c>
      <c r="N29" s="37"/>
      <c r="O29" s="29"/>
      <c r="P29" s="18">
        <v>20</v>
      </c>
      <c r="Q29" s="18">
        <f t="shared" si="2"/>
        <v>33333</v>
      </c>
      <c r="R29" s="18">
        <f>IF(ISNUMBER(C5),INT(C5*P29),"")</f>
      </c>
      <c r="S29" s="18">
        <f>IF(ISNUMBER(H42),IF(H42&gt;0,P29*H42,""),"")</f>
      </c>
    </row>
    <row r="30" spans="1:19" s="18" customFormat="1" ht="15">
      <c r="A30" s="12">
        <v>38677</v>
      </c>
      <c r="B30" s="55"/>
      <c r="C30" s="69"/>
      <c r="D30" s="13">
        <f t="shared" si="8"/>
      </c>
      <c r="E30" s="13">
        <f t="shared" si="3"/>
      </c>
      <c r="F30" s="13">
        <f t="shared" si="0"/>
      </c>
      <c r="G30" s="14">
        <v>9</v>
      </c>
      <c r="H30" s="13">
        <f t="shared" si="4"/>
      </c>
      <c r="I30" s="15">
        <f t="shared" si="5"/>
      </c>
      <c r="J30" s="16">
        <f t="shared" si="9"/>
      </c>
      <c r="K30" s="17">
        <f t="shared" si="1"/>
      </c>
      <c r="L30" s="16">
        <f t="shared" si="6"/>
      </c>
      <c r="M30" s="68">
        <f t="shared" si="7"/>
      </c>
      <c r="N30" s="37"/>
      <c r="O30" s="29"/>
      <c r="P30" s="18">
        <v>21</v>
      </c>
      <c r="Q30" s="18">
        <f t="shared" si="2"/>
        <v>35000</v>
      </c>
      <c r="R30" s="18">
        <f>IF(ISNUMBER(C5),INT(C5*P30),"")</f>
      </c>
      <c r="S30" s="18">
        <f>IF(ISNUMBER(H42),IF(H42&gt;0,P30*H42,""),"")</f>
      </c>
    </row>
    <row r="31" spans="1:19" s="18" customFormat="1" ht="15">
      <c r="A31" s="12">
        <v>38678</v>
      </c>
      <c r="B31" s="55"/>
      <c r="C31" s="69"/>
      <c r="D31" s="13">
        <f t="shared" si="8"/>
      </c>
      <c r="E31" s="13">
        <f t="shared" si="3"/>
      </c>
      <c r="F31" s="13">
        <f t="shared" si="0"/>
      </c>
      <c r="G31" s="14">
        <v>8</v>
      </c>
      <c r="H31" s="13">
        <f t="shared" si="4"/>
      </c>
      <c r="I31" s="15">
        <f t="shared" si="5"/>
      </c>
      <c r="J31" s="16">
        <f t="shared" si="9"/>
      </c>
      <c r="K31" s="17">
        <f t="shared" si="1"/>
      </c>
      <c r="L31" s="16">
        <f t="shared" si="6"/>
      </c>
      <c r="M31" s="68">
        <f t="shared" si="7"/>
      </c>
      <c r="N31" s="37"/>
      <c r="O31" s="29"/>
      <c r="P31" s="18">
        <v>22</v>
      </c>
      <c r="Q31" s="18">
        <f t="shared" si="2"/>
        <v>36666</v>
      </c>
      <c r="R31" s="18">
        <f>IF(ISNUMBER(C5),INT(C5*P31),"")</f>
      </c>
      <c r="S31" s="18">
        <f>IF(ISNUMBER(H42),IF(H42&gt;0,P31*H42,""),"")</f>
      </c>
    </row>
    <row r="32" spans="1:19" s="18" customFormat="1" ht="15">
      <c r="A32" s="12">
        <v>38679</v>
      </c>
      <c r="B32" s="55"/>
      <c r="C32" s="69"/>
      <c r="D32" s="13">
        <f t="shared" si="8"/>
      </c>
      <c r="E32" s="13">
        <f t="shared" si="3"/>
      </c>
      <c r="F32" s="13">
        <f t="shared" si="0"/>
      </c>
      <c r="G32" s="14">
        <v>7</v>
      </c>
      <c r="H32" s="13">
        <f t="shared" si="4"/>
      </c>
      <c r="I32" s="15">
        <f t="shared" si="5"/>
      </c>
      <c r="J32" s="16">
        <f t="shared" si="9"/>
      </c>
      <c r="K32" s="17">
        <f t="shared" si="1"/>
      </c>
      <c r="L32" s="16">
        <f t="shared" si="6"/>
      </c>
      <c r="M32" s="68">
        <f t="shared" si="7"/>
      </c>
      <c r="N32" s="37"/>
      <c r="O32" s="29"/>
      <c r="P32" s="18">
        <v>23</v>
      </c>
      <c r="Q32" s="18">
        <f t="shared" si="2"/>
        <v>38333</v>
      </c>
      <c r="R32" s="18">
        <f>IF(ISNUMBER(C5),INT(C5*P32),"")</f>
      </c>
      <c r="S32" s="18">
        <f>IF(ISNUMBER(H42),IF(H42&gt;0,P32*H42,""),"")</f>
      </c>
    </row>
    <row r="33" spans="1:19" s="18" customFormat="1" ht="15">
      <c r="A33" s="12">
        <v>38680</v>
      </c>
      <c r="B33" s="55"/>
      <c r="C33" s="69"/>
      <c r="D33" s="13">
        <f t="shared" si="8"/>
      </c>
      <c r="E33" s="13">
        <f t="shared" si="3"/>
      </c>
      <c r="F33" s="13">
        <f t="shared" si="0"/>
      </c>
      <c r="G33" s="14">
        <v>6</v>
      </c>
      <c r="H33" s="13">
        <f t="shared" si="4"/>
      </c>
      <c r="I33" s="15">
        <f t="shared" si="5"/>
      </c>
      <c r="J33" s="16">
        <f t="shared" si="9"/>
      </c>
      <c r="K33" s="17">
        <f t="shared" si="1"/>
      </c>
      <c r="L33" s="16">
        <f t="shared" si="6"/>
      </c>
      <c r="M33" s="68">
        <f t="shared" si="7"/>
      </c>
      <c r="N33" s="37"/>
      <c r="O33" s="29"/>
      <c r="P33" s="18">
        <v>24</v>
      </c>
      <c r="Q33" s="18">
        <f t="shared" si="2"/>
        <v>40000</v>
      </c>
      <c r="R33" s="18">
        <f>IF(ISNUMBER(C5),INT(C5*P33),"")</f>
      </c>
      <c r="S33" s="18">
        <f>IF(ISNUMBER(H42),IF(H42&gt;0,P33*H42,""),"")</f>
      </c>
    </row>
    <row r="34" spans="1:19" s="18" customFormat="1" ht="15">
      <c r="A34" s="12">
        <v>38681</v>
      </c>
      <c r="B34" s="55"/>
      <c r="C34" s="69"/>
      <c r="D34" s="13">
        <f t="shared" si="8"/>
      </c>
      <c r="E34" s="13">
        <f t="shared" si="3"/>
      </c>
      <c r="F34" s="13">
        <f aca="true" t="shared" si="10" ref="F34:F39">IF(ISNUMBER(B34),IF((50000-B34)&gt;0,(50000-B34),""),"")</f>
      </c>
      <c r="G34" s="14">
        <v>5</v>
      </c>
      <c r="H34" s="13">
        <f t="shared" si="4"/>
      </c>
      <c r="I34" s="15">
        <f t="shared" si="5"/>
      </c>
      <c r="J34" s="16">
        <f t="shared" si="9"/>
      </c>
      <c r="K34" s="17">
        <f aca="true" t="shared" si="11" ref="K34:K39">IF(ISNUMBER(B34),IF(ISNUMBER(F34),(A34+(F34/H34)),""),"")</f>
      </c>
      <c r="L34" s="16">
        <f t="shared" si="6"/>
      </c>
      <c r="M34" s="68">
        <f t="shared" si="7"/>
      </c>
      <c r="N34" s="37"/>
      <c r="O34" s="29"/>
      <c r="P34" s="18">
        <v>25</v>
      </c>
      <c r="Q34" s="18">
        <f t="shared" si="2"/>
        <v>41666</v>
      </c>
      <c r="R34" s="18">
        <f>IF(ISNUMBER(C5),INT(C5*P34),"")</f>
      </c>
      <c r="S34" s="18">
        <f>IF(ISNUMBER(H42),IF(H42&gt;0,P34*H42,""),"")</f>
      </c>
    </row>
    <row r="35" spans="1:19" s="18" customFormat="1" ht="15">
      <c r="A35" s="12">
        <v>38682</v>
      </c>
      <c r="B35" s="55"/>
      <c r="C35" s="69"/>
      <c r="D35" s="13">
        <f t="shared" si="8"/>
      </c>
      <c r="E35" s="13">
        <f t="shared" si="3"/>
      </c>
      <c r="F35" s="13">
        <f t="shared" si="10"/>
      </c>
      <c r="G35" s="14">
        <v>4</v>
      </c>
      <c r="H35" s="13">
        <f t="shared" si="4"/>
      </c>
      <c r="I35" s="15">
        <f>IF(ISNUMBER(B35),IF(ISNUMBER(F35),IF((F35&gt;0),(F35/(G35+1)),"0"),""),"")</f>
      </c>
      <c r="J35" s="16">
        <f t="shared" si="9"/>
      </c>
      <c r="K35" s="17">
        <f t="shared" si="11"/>
      </c>
      <c r="L35" s="16">
        <f t="shared" si="6"/>
      </c>
      <c r="M35" s="68">
        <f t="shared" si="7"/>
      </c>
      <c r="N35" s="37"/>
      <c r="O35" s="29"/>
      <c r="P35" s="18">
        <v>26</v>
      </c>
      <c r="Q35" s="18">
        <f t="shared" si="2"/>
        <v>43333</v>
      </c>
      <c r="R35" s="18">
        <f>IF(ISNUMBER(C5),INT(C5*P35),"")</f>
      </c>
      <c r="S35" s="18">
        <f>IF(ISNUMBER(H42),IF(H42&gt;0,P35*H42,""),"")</f>
      </c>
    </row>
    <row r="36" spans="1:19" s="18" customFormat="1" ht="15">
      <c r="A36" s="12">
        <v>38683</v>
      </c>
      <c r="B36" s="55"/>
      <c r="C36" s="69"/>
      <c r="D36" s="13">
        <f t="shared" si="8"/>
      </c>
      <c r="E36" s="13">
        <f t="shared" si="3"/>
      </c>
      <c r="F36" s="13">
        <f t="shared" si="10"/>
      </c>
      <c r="G36" s="14">
        <v>3</v>
      </c>
      <c r="H36" s="13">
        <f t="shared" si="4"/>
      </c>
      <c r="I36" s="15">
        <f>IF(ISNUMBER(B36),IF(ISNUMBER(F36),IF((F36&gt;0),(F36/(G36+1)),"0"),""),"")</f>
      </c>
      <c r="J36" s="16">
        <f t="shared" si="9"/>
      </c>
      <c r="K36" s="17">
        <f t="shared" si="11"/>
      </c>
      <c r="L36" s="16">
        <f t="shared" si="6"/>
      </c>
      <c r="M36" s="68">
        <f t="shared" si="7"/>
      </c>
      <c r="N36" s="37"/>
      <c r="O36" s="29"/>
      <c r="P36" s="18">
        <v>27</v>
      </c>
      <c r="Q36" s="18">
        <f t="shared" si="2"/>
        <v>45000</v>
      </c>
      <c r="R36" s="18">
        <f>IF(ISNUMBER(C5),INT(C5*P36),"")</f>
      </c>
      <c r="S36" s="18">
        <f>IF(ISNUMBER(H42),IF(H42&gt;0,P36*H42,""),"")</f>
      </c>
    </row>
    <row r="37" spans="1:19" s="18" customFormat="1" ht="15">
      <c r="A37" s="12">
        <v>38684</v>
      </c>
      <c r="B37" s="55"/>
      <c r="C37" s="69"/>
      <c r="D37" s="13">
        <f t="shared" si="8"/>
      </c>
      <c r="E37" s="13">
        <f t="shared" si="3"/>
      </c>
      <c r="F37" s="13">
        <f t="shared" si="10"/>
      </c>
      <c r="G37" s="14">
        <v>2</v>
      </c>
      <c r="H37" s="13">
        <f t="shared" si="4"/>
      </c>
      <c r="I37" s="15">
        <f>IF(ISNUMBER(B37),IF(ISNUMBER(F37),IF((F37&gt;0),(F37/(G37+1)),"0"),""),"")</f>
      </c>
      <c r="J37" s="16">
        <f t="shared" si="9"/>
      </c>
      <c r="K37" s="17">
        <f t="shared" si="11"/>
      </c>
      <c r="L37" s="16">
        <f t="shared" si="6"/>
      </c>
      <c r="M37" s="68">
        <f t="shared" si="7"/>
      </c>
      <c r="N37" s="37"/>
      <c r="O37" s="29"/>
      <c r="P37" s="18">
        <v>28</v>
      </c>
      <c r="Q37" s="18">
        <f t="shared" si="2"/>
        <v>46666</v>
      </c>
      <c r="R37" s="18">
        <f>IF(ISNUMBER(C5),INT(C5*P37),"")</f>
      </c>
      <c r="S37" s="18">
        <f>IF(ISNUMBER(H42),IF(H42&gt;0,P37*H42,""),"")</f>
      </c>
    </row>
    <row r="38" spans="1:19" s="18" customFormat="1" ht="15">
      <c r="A38" s="12">
        <v>38685</v>
      </c>
      <c r="B38" s="55"/>
      <c r="C38" s="69"/>
      <c r="D38" s="13">
        <f t="shared" si="8"/>
      </c>
      <c r="E38" s="13">
        <f t="shared" si="3"/>
      </c>
      <c r="F38" s="13">
        <f t="shared" si="10"/>
      </c>
      <c r="G38" s="14">
        <v>1</v>
      </c>
      <c r="H38" s="13">
        <f t="shared" si="4"/>
      </c>
      <c r="I38" s="15">
        <f>IF(ISNUMBER(B38),IF(ISNUMBER(F38),IF((F38&gt;0),(F38/(G38+1)),"0"),""),"")</f>
      </c>
      <c r="J38" s="16">
        <f t="shared" si="9"/>
      </c>
      <c r="K38" s="17">
        <f t="shared" si="11"/>
      </c>
      <c r="L38" s="16">
        <f t="shared" si="6"/>
      </c>
      <c r="M38" s="68">
        <f t="shared" si="7"/>
      </c>
      <c r="N38" s="37"/>
      <c r="O38" s="29"/>
      <c r="P38" s="18">
        <v>29</v>
      </c>
      <c r="Q38" s="18">
        <f t="shared" si="2"/>
        <v>48333</v>
      </c>
      <c r="R38" s="18">
        <f>IF(ISNUMBER(C5),INT(C5*P38),"")</f>
      </c>
      <c r="S38" s="18">
        <f>IF(ISNUMBER(H42),IF(H42&gt;0,P38*H42,""),"")</f>
      </c>
    </row>
    <row r="39" spans="1:19" s="18" customFormat="1" ht="15">
      <c r="A39" s="12">
        <v>38686</v>
      </c>
      <c r="B39" s="55"/>
      <c r="C39" s="69"/>
      <c r="D39" s="13">
        <f t="shared" si="8"/>
      </c>
      <c r="E39" s="13">
        <f t="shared" si="3"/>
      </c>
      <c r="F39" s="13">
        <f t="shared" si="10"/>
      </c>
      <c r="G39" s="14">
        <v>0</v>
      </c>
      <c r="H39" s="13">
        <f t="shared" si="4"/>
      </c>
      <c r="I39" s="15">
        <f>IF(ISNUMBER(B39),IF(ISNUMBER(F39),IF((F39&gt;0),(F39/(G39+1)),"0"),""),"")</f>
      </c>
      <c r="J39" s="16">
        <f t="shared" si="9"/>
      </c>
      <c r="K39" s="17">
        <f t="shared" si="11"/>
      </c>
      <c r="L39" s="16">
        <f t="shared" si="6"/>
      </c>
      <c r="M39" s="68">
        <f t="shared" si="7"/>
      </c>
      <c r="N39" s="37"/>
      <c r="O39" s="29"/>
      <c r="P39" s="18">
        <v>30</v>
      </c>
      <c r="Q39" s="18">
        <f>INT((50000/30)*P39)</f>
        <v>50000</v>
      </c>
      <c r="R39" s="18">
        <f>IF(ISNUMBER(C5),INT(C5*P39),"")</f>
      </c>
      <c r="S39" s="18">
        <f>IF(ISNUMBER(H42),IF(H42&gt;0,P39*H42,""),"")</f>
      </c>
    </row>
    <row r="40" spans="1:15" s="18" customFormat="1" ht="42" customHeight="1">
      <c r="A40" s="12"/>
      <c r="B40" s="64"/>
      <c r="C40" s="76"/>
      <c r="D40" s="13"/>
      <c r="E40" s="13"/>
      <c r="F40" s="13"/>
      <c r="G40" s="14"/>
      <c r="H40" s="13"/>
      <c r="I40" s="15"/>
      <c r="J40" s="16"/>
      <c r="K40" s="17"/>
      <c r="L40" s="16"/>
      <c r="M40" s="68"/>
      <c r="N40" s="37"/>
      <c r="O40" s="29"/>
    </row>
    <row r="41" spans="1:14" s="28" customFormat="1" ht="42" customHeight="1" hidden="1">
      <c r="A41" s="27"/>
      <c r="B41" s="72" t="s">
        <v>26</v>
      </c>
      <c r="C41" s="72" t="s">
        <v>33</v>
      </c>
      <c r="D41" s="72" t="s">
        <v>36</v>
      </c>
      <c r="E41" s="72" t="s">
        <v>31</v>
      </c>
      <c r="F41" s="73" t="s">
        <v>23</v>
      </c>
      <c r="G41" s="73"/>
      <c r="H41" s="74" t="s">
        <v>5</v>
      </c>
      <c r="I41" s="73" t="s">
        <v>24</v>
      </c>
      <c r="J41" s="75" t="s">
        <v>30</v>
      </c>
      <c r="K41" s="84" t="s">
        <v>42</v>
      </c>
      <c r="L41" s="84" t="s">
        <v>44</v>
      </c>
      <c r="M41" s="92" t="s">
        <v>46</v>
      </c>
      <c r="N41" s="70"/>
    </row>
    <row r="42" spans="1:14" s="28" customFormat="1" ht="21.75" customHeight="1" hidden="1">
      <c r="A42" s="27"/>
      <c r="B42" s="79">
        <f>SUM(D10:D39)</f>
        <v>0</v>
      </c>
      <c r="C42" s="80">
        <f>SUM(C10:C39)</f>
        <v>0</v>
      </c>
      <c r="D42" s="79">
        <f>IF((50000-B42)&gt;0,(50000-B42),"0")</f>
        <v>50000</v>
      </c>
      <c r="E42" s="80">
        <f>IF(C42,(C42/I42),0)</f>
        <v>0</v>
      </c>
      <c r="F42" s="81">
        <f>INT(30-I42)</f>
        <v>30</v>
      </c>
      <c r="G42" s="81"/>
      <c r="H42" s="82">
        <f>IF(I42,INT(SUM(B42/I42)),0)</f>
        <v>0</v>
      </c>
      <c r="I42" s="83">
        <f>COUNT(B10:B39)</f>
        <v>0</v>
      </c>
      <c r="J42" s="71">
        <f>IF(E42,H42/E42,0)</f>
        <v>0</v>
      </c>
      <c r="K42" s="90">
        <f>IF(ISNUMBER(J42),IF(J42&gt;0,D42/J42,""),"")</f>
      </c>
      <c r="L42" s="90" t="e">
        <f>IF(ISNUMBER(I42),SUM(N10:N39)/I42,"")</f>
        <v>#DIV/0!</v>
      </c>
      <c r="M42" s="71">
        <f>IF(I42,D42/F42,"")</f>
      </c>
      <c r="N42" s="38"/>
    </row>
    <row r="50" spans="1:15" ht="16.5">
      <c r="A50" s="56"/>
      <c r="B50" s="57"/>
      <c r="C50" s="57"/>
      <c r="D50" s="58"/>
      <c r="E50" s="58"/>
      <c r="F50" s="59"/>
      <c r="G50" s="59"/>
      <c r="H50" s="60"/>
      <c r="I50" s="61"/>
      <c r="J50" s="62"/>
      <c r="K50" s="63"/>
      <c r="L50" s="63"/>
      <c r="M50" s="63"/>
      <c r="N50" s="63"/>
      <c r="O50" s="59"/>
    </row>
    <row r="51" spans="1:15" ht="26.25" customHeight="1">
      <c r="A51" s="95" t="s">
        <v>14</v>
      </c>
      <c r="B51" s="96"/>
      <c r="C51" s="96"/>
      <c r="D51" s="96"/>
      <c r="E51" s="96"/>
      <c r="F51" s="96"/>
      <c r="G51" s="96"/>
      <c r="H51" s="96"/>
      <c r="I51" s="96"/>
      <c r="J51" s="96"/>
      <c r="K51" s="96"/>
      <c r="L51" s="96"/>
      <c r="M51" s="96"/>
      <c r="N51" s="96"/>
      <c r="O51" s="97"/>
    </row>
    <row r="52" spans="1:15" ht="16.5">
      <c r="A52" s="93" t="s">
        <v>47</v>
      </c>
      <c r="B52" s="94"/>
      <c r="C52" s="94"/>
      <c r="D52" s="94"/>
      <c r="E52" s="94"/>
      <c r="F52" s="94"/>
      <c r="G52" s="94"/>
      <c r="H52" s="94"/>
      <c r="I52" s="94"/>
      <c r="J52" s="94"/>
      <c r="K52" s="94"/>
      <c r="L52" s="94"/>
      <c r="M52" s="94"/>
      <c r="N52" s="94"/>
      <c r="O52" s="39" t="s">
        <v>15</v>
      </c>
    </row>
  </sheetData>
  <mergeCells count="8">
    <mergeCell ref="A52:N52"/>
    <mergeCell ref="A51:O51"/>
    <mergeCell ref="A1:O1"/>
    <mergeCell ref="D7:O7"/>
    <mergeCell ref="B4:D4"/>
    <mergeCell ref="A2:N2"/>
    <mergeCell ref="C5:D5"/>
    <mergeCell ref="D9:M9"/>
  </mergeCells>
  <conditionalFormatting sqref="K55:M65536 K53:M53 K3:M3 K43:M51 K1:M1">
    <cfRule type="cellIs" priority="1" dxfId="0" operator="lessThanOrEqual" stopIfTrue="1">
      <formula>37225</formula>
    </cfRule>
    <cfRule type="cellIs" priority="2" dxfId="1" operator="greaterThan" stopIfTrue="1">
      <formula>37225</formula>
    </cfRule>
  </conditionalFormatting>
  <conditionalFormatting sqref="J10:J40">
    <cfRule type="cellIs" priority="3" dxfId="0" operator="greaterThan" stopIfTrue="1">
      <formula>0</formula>
    </cfRule>
    <cfRule type="cellIs" priority="4" dxfId="1" operator="lessThan" stopIfTrue="1">
      <formula>0</formula>
    </cfRule>
  </conditionalFormatting>
  <conditionalFormatting sqref="K10:K40">
    <cfRule type="cellIs" priority="5" dxfId="0" operator="lessThanOrEqual" stopIfTrue="1">
      <formula>37590</formula>
    </cfRule>
    <cfRule type="cellIs" priority="6" dxfId="1" operator="greaterThanOrEqual" stopIfTrue="1">
      <formula>37591</formula>
    </cfRule>
    <cfRule type="cellIs" priority="7" dxfId="2" operator="between" stopIfTrue="1">
      <formula>37590</formula>
      <formula>37591</formula>
    </cfRule>
  </conditionalFormatting>
  <conditionalFormatting sqref="D10:D40">
    <cfRule type="cellIs" priority="8" dxfId="0" operator="greaterThanOrEqual" stopIfTrue="1">
      <formula>$C$5</formula>
    </cfRule>
    <cfRule type="cellIs" priority="9" dxfId="1" operator="lessThan" stopIfTrue="1">
      <formula>$C$5</formula>
    </cfRule>
  </conditionalFormatting>
  <dataValidations count="1">
    <dataValidation type="list" allowBlank="1" showInputMessage="1" showErrorMessage="1" sqref="N10:N40">
      <formula1>$P$10:$P$19</formula1>
    </dataValidation>
  </dataValidations>
  <hyperlinks>
    <hyperlink ref="O52" r:id="rId1" display="My crappy novel: Sister Cities"/>
  </hyperlinks>
  <printOptions/>
  <pageMargins left="0.75" right="0.75" top="1" bottom="1" header="0.5" footer="0.5"/>
  <pageSetup horizontalDpi="600" verticalDpi="600" orientation="portrait" r:id="rId5"/>
  <drawing r:id="rId4"/>
  <legacyDrawing r:id="rId3"/>
</worksheet>
</file>

<file path=xl/worksheets/sheet2.xml><?xml version="1.0" encoding="utf-8"?>
<worksheet xmlns="http://schemas.openxmlformats.org/spreadsheetml/2006/main" xmlns:r="http://schemas.openxmlformats.org/officeDocument/2006/relationships">
  <dimension ref="B2:I13"/>
  <sheetViews>
    <sheetView workbookViewId="0" topLeftCell="A1">
      <selection activeCell="C13" sqref="C13"/>
    </sheetView>
  </sheetViews>
  <sheetFormatPr defaultColWidth="9.140625" defaultRowHeight="12.75"/>
  <cols>
    <col min="2" max="2" width="36.8515625" style="78" customWidth="1"/>
    <col min="3" max="3" width="13.140625" style="0" customWidth="1"/>
  </cols>
  <sheetData>
    <row r="2" spans="2:9" ht="12.75">
      <c r="B2" s="113" t="s">
        <v>34</v>
      </c>
      <c r="C2" s="114"/>
      <c r="D2" s="77"/>
      <c r="E2" s="77"/>
      <c r="F2" s="77"/>
      <c r="G2" s="77"/>
      <c r="H2" s="77"/>
      <c r="I2" s="77"/>
    </row>
    <row r="3" spans="2:3" ht="12.75">
      <c r="B3" s="85" t="s">
        <v>35</v>
      </c>
      <c r="C3" s="86">
        <f>'Report Card'!B42</f>
        <v>0</v>
      </c>
    </row>
    <row r="4" spans="2:3" ht="12.75">
      <c r="B4" s="85" t="s">
        <v>37</v>
      </c>
      <c r="C4" s="87">
        <f>'Report Card'!C42</f>
        <v>0</v>
      </c>
    </row>
    <row r="5" spans="2:3" ht="12.75">
      <c r="B5" s="85"/>
      <c r="C5" s="88"/>
    </row>
    <row r="6" spans="2:3" ht="12.75">
      <c r="B6" s="85" t="s">
        <v>38</v>
      </c>
      <c r="C6" s="89">
        <f>'Report Card'!H42</f>
        <v>0</v>
      </c>
    </row>
    <row r="7" spans="2:3" ht="12.75">
      <c r="B7" s="85" t="s">
        <v>39</v>
      </c>
      <c r="C7" s="87">
        <f>'Report Card'!E42</f>
        <v>0</v>
      </c>
    </row>
    <row r="8" spans="2:3" ht="12.75">
      <c r="B8" s="85" t="s">
        <v>30</v>
      </c>
      <c r="C8" s="89">
        <f>'Report Card'!J42</f>
        <v>0</v>
      </c>
    </row>
    <row r="9" spans="2:3" ht="12.75">
      <c r="B9" s="85" t="s">
        <v>45</v>
      </c>
      <c r="C9" s="89" t="e">
        <f>'Report Card'!L42</f>
        <v>#DIV/0!</v>
      </c>
    </row>
    <row r="10" spans="2:3" ht="12.75">
      <c r="B10" s="85"/>
      <c r="C10" s="88"/>
    </row>
    <row r="11" spans="2:3" ht="12.75">
      <c r="B11" s="85" t="s">
        <v>43</v>
      </c>
      <c r="C11" s="86">
        <f>'Report Card'!D42</f>
        <v>50000</v>
      </c>
    </row>
    <row r="12" spans="2:3" ht="12.75">
      <c r="B12" s="85" t="s">
        <v>40</v>
      </c>
      <c r="C12" s="88">
        <f>'Report Card'!F42</f>
        <v>30</v>
      </c>
    </row>
    <row r="13" spans="2:3" ht="12.75">
      <c r="B13" s="85" t="s">
        <v>41</v>
      </c>
      <c r="C13" s="91" t="e">
        <f>INT('Report Card'!K42)</f>
        <v>#VALUE!</v>
      </c>
    </row>
  </sheetData>
  <mergeCells count="1">
    <mergeCell ref="B2:C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Amazon.com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Erik Benson</dc:creator>
  <cp:keywords/>
  <dc:description/>
  <cp:lastModifiedBy>Charles Stingley</cp:lastModifiedBy>
  <dcterms:created xsi:type="dcterms:W3CDTF">2002-10-13T07:24:42Z</dcterms:created>
  <dcterms:modified xsi:type="dcterms:W3CDTF">2007-11-08T02:20:39Z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